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S:\Real Estate &amp; Facilities\__OREF PROGRAMS\Planning\2 Capital and Budget\Capital Plans USG\FY 20-23 Cap Plan Update\1_Template\"/>
    </mc:Choice>
  </mc:AlternateContent>
  <workbookProtection workbookPassword="D583" lockStructure="1"/>
  <bookViews>
    <workbookView xWindow="0" yWindow="0" windowWidth="21990" windowHeight="8310" firstSheet="1" activeTab="1"/>
  </bookViews>
  <sheets>
    <sheet name="Template Reference" sheetId="13" r:id="rId1"/>
    <sheet name="TAB 1 Project ID &amp; Exec Summary" sheetId="21" r:id="rId2"/>
    <sheet name="TAB 2 Project Specifications" sheetId="1" r:id="rId3"/>
    <sheet name="TAB 3 Project Cost" sheetId="2" r:id="rId4"/>
    <sheet name="TAB 4 Project Funding" sheetId="29" r:id="rId5"/>
    <sheet name="TAB 5 Project Narrative" sheetId="31" r:id="rId6"/>
    <sheet name="vl" sheetId="32" state="hidden" r:id="rId7"/>
    <sheet name="Open Tab" sheetId="34" r:id="rId8"/>
  </sheets>
  <definedNames>
    <definedName name="ABAC" localSheetId="5">'TAB 5 Project Narrative'!#REF!</definedName>
    <definedName name="ABAC">'TAB 1 Project ID &amp; Exec Summary'!$K$3:$K$6</definedName>
    <definedName name="ABAC_campus">#REF!</definedName>
    <definedName name="ALSU" localSheetId="5">'TAB 5 Project Narrative'!#REF!</definedName>
    <definedName name="ALSU">'TAB 1 Project ID &amp; Exec Summary'!$L$3:$L$6</definedName>
    <definedName name="ALSU_campus">#REF!</definedName>
    <definedName name="AMSC" localSheetId="5">'TAB 5 Project Narrative'!#REF!</definedName>
    <definedName name="AMSC">'TAB 1 Project ID &amp; Exec Summary'!$M$3:$M$4</definedName>
    <definedName name="AMSC_campus">#REF!</definedName>
    <definedName name="ASU" localSheetId="5">'TAB 5 Project Narrative'!#REF!</definedName>
    <definedName name="ASU">'TAB 1 Project ID &amp; Exec Summary'!#REF!</definedName>
    <definedName name="ASU_campus">#REF!</definedName>
    <definedName name="AU" localSheetId="5">'TAB 5 Project Narrative'!#REF!</definedName>
    <definedName name="AU">'TAB 1 Project ID &amp; Exec Summary'!$N$3:$N$7</definedName>
    <definedName name="AU_campus">#REF!</definedName>
    <definedName name="BSC" localSheetId="5">'TAB 5 Project Narrative'!#REF!</definedName>
    <definedName name="BSC">'TAB 1 Project ID &amp; Exec Summary'!#REF!</definedName>
    <definedName name="BSC_campus">#REF!</definedName>
    <definedName name="CCG" localSheetId="5">'TAB 5 Project Narrative'!#REF!</definedName>
    <definedName name="CCG">'TAB 1 Project ID &amp; Exec Summary'!$P$3:$P$5</definedName>
    <definedName name="CCG_campus">#REF!</definedName>
    <definedName name="CIP_CLASSIFICATION">#REF!</definedName>
    <definedName name="CLSU" localSheetId="5">'TAB 5 Project Narrative'!#REF!</definedName>
    <definedName name="CLSU">'TAB 1 Project ID &amp; Exec Summary'!$O$3:$O$5</definedName>
    <definedName name="CLSU_campus">#REF!</definedName>
    <definedName name="CSU" localSheetId="5">'TAB 5 Project Narrative'!#REF!</definedName>
    <definedName name="CSU">'TAB 1 Project ID &amp; Exec Summary'!$Q$3:$Q$5</definedName>
    <definedName name="CSU_campus">#REF!</definedName>
    <definedName name="DSC" localSheetId="5">'TAB 5 Project Narrative'!#REF!</definedName>
    <definedName name="DSC">'TAB 1 Project ID &amp; Exec Summary'!$R$3:$R$4</definedName>
    <definedName name="DSC_campus">#REF!</definedName>
    <definedName name="EGSC" localSheetId="5">'TAB 5 Project Narrative'!#REF!</definedName>
    <definedName name="EGSC">'TAB 1 Project ID &amp; Exec Summary'!$S$3:$S$5</definedName>
    <definedName name="EGSC_campus">#REF!</definedName>
    <definedName name="FVSU" localSheetId="5">'TAB 5 Project Narrative'!#REF!</definedName>
    <definedName name="FVSU">'TAB 1 Project ID &amp; Exec Summary'!$T$3:$T$4</definedName>
    <definedName name="FVSU_campus">#REF!</definedName>
    <definedName name="GCSU" localSheetId="5">'TAB 5 Project Narrative'!#REF!</definedName>
    <definedName name="GCSU">'TAB 1 Project ID &amp; Exec Summary'!$U$3:$U$5</definedName>
    <definedName name="GCSU_campus">#REF!</definedName>
    <definedName name="GGC" localSheetId="5">'TAB 5 Project Narrative'!#REF!</definedName>
    <definedName name="GGC">'TAB 1 Project ID &amp; Exec Summary'!$V$3:$V$4</definedName>
    <definedName name="GGC_campus">#REF!</definedName>
    <definedName name="GHC" localSheetId="5">'TAB 5 Project Narrative'!#REF!</definedName>
    <definedName name="GHC">'TAB 1 Project ID &amp; Exec Summary'!$W$3:$W$6</definedName>
    <definedName name="GHC_campus">#REF!</definedName>
    <definedName name="GIT" localSheetId="5">'TAB 5 Project Narrative'!#REF!</definedName>
    <definedName name="GIT">'TAB 1 Project ID &amp; Exec Summary'!$X$3:$X$4</definedName>
    <definedName name="GIT_campus">#REF!</definedName>
    <definedName name="GSC" localSheetId="5">'TAB 5 Project Narrative'!#REF!</definedName>
    <definedName name="GSC">'TAB 1 Project ID &amp; Exec Summary'!$AB$3:$AB$4</definedName>
    <definedName name="GSC_campus">#REF!</definedName>
    <definedName name="GSOU" localSheetId="5">'TAB 5 Project Narrative'!#REF!</definedName>
    <definedName name="GSOU">'TAB 1 Project ID &amp; Exec Summary'!$Y$3:$Y$6</definedName>
    <definedName name="GSOU_campus">#REF!</definedName>
    <definedName name="GSU" localSheetId="5">'TAB 5 Project Narrative'!#REF!</definedName>
    <definedName name="GSU">'TAB 1 Project ID &amp; Exec Summary'!$AA$3:$AA$8</definedName>
    <definedName name="GSU_campus">#REF!</definedName>
    <definedName name="GSW" localSheetId="5">'TAB 5 Project Narrative'!#REF!</definedName>
    <definedName name="GSW">'TAB 1 Project ID &amp; Exec Summary'!$Z$3:$Z$4</definedName>
    <definedName name="GSW_campus">#REF!</definedName>
    <definedName name="Institution">#REF!</definedName>
    <definedName name="Institution_Acronym">#REF!</definedName>
    <definedName name="Institution_Name">#REF!</definedName>
    <definedName name="KSU" localSheetId="5">'TAB 5 Project Narrative'!#REF!</definedName>
    <definedName name="KSU">'TAB 1 Project ID &amp; Exec Summary'!$AC$3:$AC$5</definedName>
    <definedName name="KSU_campus">#REF!</definedName>
    <definedName name="Life_Cycle_Elements">#REF!</definedName>
    <definedName name="Main__Tifton">#REF!</definedName>
    <definedName name="MGA" localSheetId="5">'TAB 5 Project Narrative'!#REF!</definedName>
    <definedName name="MGA">'TAB 1 Project ID &amp; Exec Summary'!$AD$3:$AD$8</definedName>
    <definedName name="MGA_campus">#REF!</definedName>
    <definedName name="_xlnm.Print_Area" localSheetId="1">'TAB 1 Project ID &amp; Exec Summary'!$A$1:$I$52</definedName>
    <definedName name="_xlnm.Print_Area" localSheetId="2">'TAB 2 Project Specifications'!$A$1:$O$92</definedName>
    <definedName name="_xlnm.Print_Area" localSheetId="3">'TAB 3 Project Cost'!$A$1:$I$82</definedName>
    <definedName name="_xlnm.Print_Area" localSheetId="4">'TAB 4 Project Funding'!$A$1:$J$46</definedName>
    <definedName name="_xlnm.Print_Area" localSheetId="5">'TAB 5 Project Narrative'!$A$1:$I$23</definedName>
    <definedName name="_xlnm.Print_Area" localSheetId="0">'Template Reference'!$B$5:$F$64</definedName>
    <definedName name="RoomUseCodes">#REF!</definedName>
    <definedName name="SGSC" localSheetId="5">'TAB 5 Project Narrative'!#REF!</definedName>
    <definedName name="SGSC">'TAB 1 Project ID &amp; Exec Summary'!$AF$3:$AF$5</definedName>
    <definedName name="SGSC_campus">#REF!</definedName>
    <definedName name="SSU" localSheetId="5">'TAB 5 Project Narrative'!#REF!</definedName>
    <definedName name="SSU">'TAB 1 Project ID &amp; Exec Summary'!$AE$3:$AE$4</definedName>
    <definedName name="SSU_campus">#REF!</definedName>
    <definedName name="UGA" localSheetId="5">'TAB 5 Project Narrative'!#REF!</definedName>
    <definedName name="UGA">'TAB 1 Project ID &amp; Exec Summary'!$AG$3:$AG$9</definedName>
    <definedName name="UGA_campus">#REF!</definedName>
    <definedName name="UNG" localSheetId="5">'TAB 5 Project Narrative'!#REF!</definedName>
    <definedName name="UNG">'TAB 1 Project ID &amp; Exec Summary'!$AH$3:$AH$7</definedName>
    <definedName name="UNG_campus">#REF!</definedName>
    <definedName name="UNG_other">#REF!</definedName>
    <definedName name="UWG" localSheetId="5">'TAB 5 Project Narrative'!#REF!</definedName>
    <definedName name="UWG">'TAB 1 Project ID &amp; Exec Summary'!$AI$3:$AI$5</definedName>
    <definedName name="UWG_campus">#REF!</definedName>
    <definedName name="UWG_other">#REF!</definedName>
    <definedName name="VSU" localSheetId="5">'TAB 5 Project Narrative'!#REF!</definedName>
    <definedName name="VSU">'TAB 1 Project ID &amp; Exec Summary'!$AJ$3:$AJ$5</definedName>
    <definedName name="VSU_campus">#REF!</definedName>
  </definedNames>
  <calcPr calcId="162913"/>
</workbook>
</file>

<file path=xl/calcChain.xml><?xml version="1.0" encoding="utf-8"?>
<calcChain xmlns="http://schemas.openxmlformats.org/spreadsheetml/2006/main">
  <c r="I24" i="29" l="1"/>
  <c r="G24" i="29"/>
  <c r="B24" i="29"/>
  <c r="I57" i="2"/>
  <c r="H51" i="2" l="1"/>
  <c r="D20" i="21" l="1"/>
  <c r="O50" i="1" l="1"/>
  <c r="O34" i="1"/>
  <c r="Q24" i="1"/>
  <c r="O37" i="1"/>
  <c r="O24" i="1"/>
  <c r="Q37" i="1"/>
  <c r="E22" i="21"/>
  <c r="E6" i="29"/>
  <c r="E15" i="29"/>
  <c r="O23" i="29"/>
  <c r="N23" i="29"/>
  <c r="M23" i="29"/>
  <c r="B16" i="29" l="1"/>
  <c r="P23" i="29"/>
  <c r="D37" i="29" l="1"/>
  <c r="D36" i="29"/>
  <c r="I45" i="2"/>
  <c r="I44" i="2"/>
  <c r="N36" i="29"/>
  <c r="D40" i="29"/>
  <c r="D39" i="29"/>
  <c r="D38" i="29"/>
  <c r="O36" i="29" l="1"/>
  <c r="F36" i="29" l="1"/>
  <c r="C25" i="29" s="1"/>
  <c r="G54" i="2"/>
  <c r="G53" i="2"/>
  <c r="H55" i="2"/>
  <c r="G55" i="2" l="1"/>
  <c r="O47" i="1"/>
  <c r="K52" i="1" s="1"/>
  <c r="M39" i="1"/>
  <c r="O21" i="1"/>
  <c r="L26" i="1" s="1"/>
  <c r="O8" i="1"/>
  <c r="M13" i="1" s="1"/>
  <c r="F52" i="1" l="1"/>
  <c r="L52" i="1"/>
  <c r="D52" i="1"/>
  <c r="I52" i="1"/>
  <c r="E52" i="1"/>
  <c r="J52" i="1"/>
  <c r="H52" i="1"/>
  <c r="M52" i="1"/>
  <c r="G52" i="1"/>
  <c r="F39" i="1"/>
  <c r="J39" i="1"/>
  <c r="G39" i="1"/>
  <c r="K39" i="1"/>
  <c r="D39" i="1"/>
  <c r="H39" i="1"/>
  <c r="L39" i="1"/>
  <c r="E39" i="1"/>
  <c r="I39" i="1"/>
  <c r="F13" i="1"/>
  <c r="J13" i="1"/>
  <c r="D13" i="1"/>
  <c r="M26" i="1"/>
  <c r="F26" i="1"/>
  <c r="J26" i="1"/>
  <c r="I26" i="1"/>
  <c r="G26" i="1"/>
  <c r="K26" i="1"/>
  <c r="E26" i="1"/>
  <c r="D26" i="1"/>
  <c r="H26" i="1"/>
  <c r="K13" i="1"/>
  <c r="G13" i="1"/>
  <c r="H13" i="1"/>
  <c r="L13" i="1"/>
  <c r="E13" i="1"/>
  <c r="I13" i="1"/>
  <c r="FF1" i="13"/>
  <c r="FE1" i="13"/>
  <c r="FD1" i="13"/>
  <c r="FA1" i="13"/>
  <c r="EJ1" i="13"/>
  <c r="DZ1" i="13"/>
  <c r="DY1" i="13"/>
  <c r="DP1" i="13"/>
  <c r="DF1" i="13"/>
  <c r="N52" i="1" l="1"/>
  <c r="N39" i="1"/>
  <c r="N26" i="1"/>
  <c r="N13" i="1"/>
  <c r="I23" i="2"/>
  <c r="I19" i="2"/>
  <c r="I41" i="2"/>
  <c r="I21" i="2"/>
  <c r="I43" i="2"/>
  <c r="I47" i="2"/>
  <c r="I25" i="2"/>
  <c r="FC1" i="13"/>
  <c r="FB1" i="13"/>
  <c r="EZ1" i="13"/>
  <c r="EY1" i="13"/>
  <c r="EX1" i="13"/>
  <c r="EW1" i="13"/>
  <c r="EV1" i="13"/>
  <c r="EU1" i="13"/>
  <c r="ET1" i="13"/>
  <c r="ER1" i="13"/>
  <c r="ES1" i="13"/>
  <c r="B42" i="21"/>
  <c r="EQ1" i="13"/>
  <c r="W4" i="1"/>
  <c r="I47" i="1" s="1"/>
  <c r="W3" i="1"/>
  <c r="W2" i="1"/>
  <c r="I21" i="1" s="1"/>
  <c r="W1" i="1"/>
  <c r="I8" i="1" s="1"/>
  <c r="V19" i="1"/>
  <c r="V17" i="1"/>
  <c r="V16" i="1"/>
  <c r="V15" i="1"/>
  <c r="BL1" i="13" l="1"/>
  <c r="BE1" i="13"/>
  <c r="AX1" i="13"/>
  <c r="EP1" i="13"/>
  <c r="EO1" i="13"/>
  <c r="EN1" i="13"/>
  <c r="EM1" i="13"/>
  <c r="EL1" i="13"/>
  <c r="EK1" i="13"/>
  <c r="EI1" i="13"/>
  <c r="EH1" i="13"/>
  <c r="EG1" i="13"/>
  <c r="EF1" i="13"/>
  <c r="EE1" i="13"/>
  <c r="ED1" i="13"/>
  <c r="EC1" i="13"/>
  <c r="EB1" i="13"/>
  <c r="EA1" i="13"/>
  <c r="DX1" i="13"/>
  <c r="DW1" i="13"/>
  <c r="DV1" i="13"/>
  <c r="DU1" i="13"/>
  <c r="DT1" i="13"/>
  <c r="DS1" i="13"/>
  <c r="DR1" i="13"/>
  <c r="DQ1" i="13"/>
  <c r="DO1" i="13"/>
  <c r="DN1" i="13"/>
  <c r="DM1" i="13"/>
  <c r="DL1" i="13"/>
  <c r="DK1" i="13"/>
  <c r="DJ1" i="13"/>
  <c r="DI1" i="13"/>
  <c r="DH1" i="13"/>
  <c r="DG1" i="13"/>
  <c r="DE1" i="13"/>
  <c r="DD1" i="13"/>
  <c r="DC1" i="13"/>
  <c r="AC1" i="13"/>
  <c r="DA1" i="13"/>
  <c r="CX1" i="13"/>
  <c r="CZ1" i="13"/>
  <c r="CW1" i="13"/>
  <c r="CU1" i="13"/>
  <c r="CT1" i="13"/>
  <c r="CS1" i="13"/>
  <c r="CP1" i="13"/>
  <c r="CM1" i="13"/>
  <c r="CO1" i="13"/>
  <c r="CL1" i="13"/>
  <c r="CK1" i="13"/>
  <c r="CI1" i="13"/>
  <c r="CH1" i="13"/>
  <c r="CG1" i="13"/>
  <c r="CD1" i="13"/>
  <c r="CC1" i="13"/>
  <c r="CA1" i="13"/>
  <c r="BZ1" i="13"/>
  <c r="BY1" i="13"/>
  <c r="BS1" i="13"/>
  <c r="BO1" i="13"/>
  <c r="BH1" i="13"/>
  <c r="BN1" i="13"/>
  <c r="BG1" i="13"/>
  <c r="BM1" i="13"/>
  <c r="BK1" i="13"/>
  <c r="BF1" i="13"/>
  <c r="BD1" i="13"/>
  <c r="AY1" i="13"/>
  <c r="AW1" i="13"/>
  <c r="BQ1" i="13"/>
  <c r="BJ1" i="13"/>
  <c r="BC1" i="13"/>
  <c r="BB1" i="13"/>
  <c r="BA1" i="13"/>
  <c r="AZ1" i="13"/>
  <c r="M21" i="1"/>
  <c r="AT1" i="13"/>
  <c r="AS1" i="13"/>
  <c r="AQ1" i="13"/>
  <c r="AP1" i="13"/>
  <c r="AO1" i="13"/>
  <c r="AI1" i="13"/>
  <c r="AH1" i="13"/>
  <c r="AG1" i="13"/>
  <c r="AE1" i="13"/>
  <c r="AD1" i="13"/>
  <c r="AB1" i="13"/>
  <c r="AA1" i="13"/>
  <c r="Z1" i="13"/>
  <c r="Y1" i="13"/>
  <c r="X1" i="13"/>
  <c r="W1" i="13"/>
  <c r="V1" i="13"/>
  <c r="U1" i="13"/>
  <c r="O12" i="29"/>
  <c r="S1" i="13"/>
  <c r="N1" i="13"/>
  <c r="L1" i="13"/>
  <c r="J1" i="13"/>
  <c r="M1" i="13"/>
  <c r="K1" i="13"/>
  <c r="I1" i="13"/>
  <c r="E1" i="13"/>
  <c r="D1" i="13"/>
  <c r="A1" i="13"/>
  <c r="B1" i="13"/>
  <c r="C1" i="13"/>
  <c r="K13" i="21" l="1"/>
  <c r="I58" i="1" l="1"/>
  <c r="E58" i="1"/>
  <c r="D58" i="2"/>
  <c r="I28" i="21" l="1"/>
  <c r="H1" i="13" s="1"/>
  <c r="E2" i="1"/>
  <c r="D2" i="2"/>
  <c r="C2" i="29"/>
  <c r="I2" i="1"/>
  <c r="G2" i="2"/>
  <c r="G2" i="29"/>
  <c r="F2" i="31"/>
  <c r="C2" i="31"/>
  <c r="I9" i="2"/>
  <c r="K11" i="2" s="1"/>
  <c r="I25" i="21" l="1"/>
  <c r="G1" i="13" s="1"/>
  <c r="F64" i="2"/>
  <c r="I64" i="2" s="1"/>
  <c r="F63" i="2"/>
  <c r="I63" i="2" s="1"/>
  <c r="H73" i="2"/>
  <c r="G76" i="2" s="1"/>
  <c r="DB1" i="13" s="1"/>
  <c r="G9" i="2"/>
  <c r="I11" i="2"/>
  <c r="I32" i="2"/>
  <c r="I31" i="2"/>
  <c r="I30" i="2"/>
  <c r="G32" i="2"/>
  <c r="I1" i="31" l="1"/>
  <c r="J1" i="29"/>
  <c r="I1" i="2"/>
  <c r="O1" i="1"/>
  <c r="F15" i="29"/>
  <c r="R1" i="13" s="1"/>
  <c r="I34" i="21"/>
  <c r="I33" i="21"/>
  <c r="I35" i="21"/>
  <c r="F35" i="21"/>
  <c r="F34" i="21"/>
  <c r="F33" i="21"/>
  <c r="C35" i="21"/>
  <c r="C34" i="21"/>
  <c r="C33" i="21"/>
  <c r="F38" i="21"/>
  <c r="G36" i="21"/>
  <c r="E51" i="2"/>
  <c r="G30" i="2"/>
  <c r="G31" i="2"/>
  <c r="E34" i="21" s="1"/>
  <c r="E35" i="21"/>
  <c r="E32" i="2"/>
  <c r="D32" i="2" s="1"/>
  <c r="E31" i="2"/>
  <c r="D31" i="2" s="1"/>
  <c r="E30" i="2"/>
  <c r="D30" i="2" s="1"/>
  <c r="N51" i="1"/>
  <c r="Q50" i="1" s="1"/>
  <c r="BP1" i="13"/>
  <c r="M47" i="1"/>
  <c r="AF1" i="13"/>
  <c r="M8" i="1"/>
  <c r="G35" i="2" l="1"/>
  <c r="M35" i="2"/>
  <c r="I4" i="29"/>
  <c r="E33" i="21"/>
  <c r="G28" i="2"/>
  <c r="G26" i="29" l="1"/>
  <c r="B26" i="29"/>
  <c r="H30" i="29"/>
  <c r="F30" i="29"/>
  <c r="G30" i="29"/>
  <c r="G33" i="2"/>
  <c r="G36" i="2" s="1"/>
  <c r="F25" i="29"/>
  <c r="H25" i="29"/>
  <c r="B36" i="29"/>
  <c r="G23" i="29"/>
  <c r="BR1" i="13"/>
  <c r="F1" i="13"/>
  <c r="I23" i="29"/>
  <c r="B32" i="29"/>
  <c r="E30" i="29"/>
  <c r="E33" i="29"/>
  <c r="E32" i="29" s="1"/>
  <c r="B23" i="29"/>
  <c r="E32" i="21"/>
  <c r="I31" i="21"/>
  <c r="I42" i="2"/>
  <c r="I35" i="2"/>
  <c r="I40" i="2"/>
  <c r="I39" i="2"/>
  <c r="I22" i="2"/>
  <c r="I20" i="2"/>
  <c r="I13" i="2"/>
  <c r="I18" i="2"/>
  <c r="I17" i="2"/>
  <c r="BI1" i="13"/>
  <c r="M34" i="1"/>
  <c r="D26" i="21"/>
  <c r="H36" i="2" l="1"/>
  <c r="BU1" i="13" s="1"/>
  <c r="E34" i="29"/>
  <c r="K11" i="21"/>
  <c r="D22" i="21" s="1"/>
  <c r="N38" i="1"/>
  <c r="E38" i="21"/>
  <c r="F73" i="2"/>
  <c r="G75" i="2" s="1"/>
  <c r="CY1" i="13" s="1"/>
  <c r="E36" i="21"/>
  <c r="G64" i="2"/>
  <c r="CQ1" i="13" s="1"/>
  <c r="G63" i="2"/>
  <c r="CN1" i="13" s="1"/>
  <c r="E31" i="21"/>
  <c r="B9" i="2"/>
  <c r="P27" i="2" l="1"/>
  <c r="P28" i="2" s="1"/>
  <c r="CB1" i="13" s="1"/>
  <c r="F2" i="29"/>
  <c r="H58" i="1"/>
  <c r="F2" i="2"/>
  <c r="F58" i="2"/>
  <c r="H2" i="1"/>
  <c r="E2" i="31"/>
  <c r="D2" i="31"/>
  <c r="D2" i="29"/>
  <c r="E58" i="2"/>
  <c r="F2" i="1"/>
  <c r="E2" i="2"/>
  <c r="F58" i="1"/>
  <c r="H26" i="29"/>
  <c r="I30" i="29" s="1"/>
  <c r="H12" i="2"/>
  <c r="CJ1" i="13"/>
  <c r="G38" i="21"/>
  <c r="G65" i="2"/>
  <c r="N26" i="29" l="1"/>
  <c r="G29" i="29"/>
  <c r="G27" i="29"/>
  <c r="G28" i="29"/>
  <c r="D28" i="29"/>
  <c r="D29" i="29"/>
  <c r="D27" i="29"/>
  <c r="G69" i="2"/>
  <c r="H65" i="2"/>
  <c r="D36" i="21"/>
  <c r="G77" i="2"/>
  <c r="N37" i="29" s="1"/>
  <c r="O37" i="29" l="1"/>
  <c r="F37" i="29" s="1"/>
  <c r="D37" i="21"/>
  <c r="CV1" i="13"/>
  <c r="CR1" i="13"/>
  <c r="D38" i="21"/>
  <c r="N25" i="1"/>
  <c r="N12" i="1"/>
  <c r="Q11" i="1" s="1"/>
  <c r="O11" i="1" s="1"/>
  <c r="G11" i="2" l="1"/>
  <c r="G13" i="2" s="1"/>
  <c r="F26" i="29" l="1"/>
  <c r="D33" i="29"/>
  <c r="D32" i="29"/>
  <c r="D34" i="29"/>
  <c r="H13" i="2"/>
  <c r="G14" i="2"/>
  <c r="B30" i="29" l="1"/>
  <c r="B27" i="29"/>
  <c r="M26" i="29"/>
  <c r="O26" i="29" s="1"/>
  <c r="P8" i="2"/>
  <c r="P9" i="2" s="1"/>
  <c r="AR1" i="13" s="1"/>
  <c r="G21" i="2"/>
  <c r="G22" i="2"/>
  <c r="AJ1" i="13"/>
  <c r="G23" i="2"/>
  <c r="G17" i="2"/>
  <c r="G20" i="2"/>
  <c r="G19" i="2"/>
  <c r="G18" i="2"/>
  <c r="H14" i="2"/>
  <c r="AK1" i="13" s="1"/>
  <c r="G16" i="2" l="1"/>
  <c r="AL1" i="13" s="1"/>
  <c r="H16" i="2" l="1"/>
  <c r="AM1" i="13" s="1"/>
  <c r="G24" i="2"/>
  <c r="F16" i="2"/>
  <c r="AN1" i="13" s="1"/>
  <c r="G25" i="2" l="1"/>
  <c r="G26" i="2" s="1"/>
  <c r="H31" i="21"/>
  <c r="I16" i="2"/>
  <c r="H25" i="2"/>
  <c r="H24" i="2"/>
  <c r="F26" i="2" l="1"/>
  <c r="AU1" i="13"/>
  <c r="F31" i="21"/>
  <c r="H26" i="2"/>
  <c r="D31" i="21"/>
  <c r="G31" i="21" l="1"/>
  <c r="AV1" i="13"/>
  <c r="BT1" i="13" l="1"/>
  <c r="G43" i="2"/>
  <c r="G41" i="2"/>
  <c r="G44" i="2"/>
  <c r="G40" i="2"/>
  <c r="G45" i="2"/>
  <c r="G42" i="2"/>
  <c r="G39" i="2"/>
  <c r="G38" i="2" l="1"/>
  <c r="N40" i="29"/>
  <c r="N17" i="29"/>
  <c r="N15" i="29"/>
  <c r="O15" i="29" s="1"/>
  <c r="F32" i="29" s="1"/>
  <c r="N38" i="29"/>
  <c r="O17" i="29"/>
  <c r="F34" i="29" s="1"/>
  <c r="O38" i="29" l="1"/>
  <c r="F38" i="29" s="1"/>
  <c r="O40" i="29"/>
  <c r="F40" i="29" s="1"/>
  <c r="F38" i="2"/>
  <c r="BX1" i="13" s="1"/>
  <c r="H38" i="2"/>
  <c r="BW1" i="13" s="1"/>
  <c r="G46" i="2"/>
  <c r="BV1" i="13"/>
  <c r="G47" i="2" l="1"/>
  <c r="G48" i="2" s="1"/>
  <c r="I38" i="2"/>
  <c r="H32" i="21"/>
  <c r="H47" i="2"/>
  <c r="H46" i="2"/>
  <c r="F48" i="2" l="1"/>
  <c r="F4" i="2"/>
  <c r="D32" i="21"/>
  <c r="F32" i="21"/>
  <c r="H48" i="2"/>
  <c r="CF1" i="13" s="1"/>
  <c r="CE1" i="13"/>
  <c r="I4" i="2" l="1"/>
  <c r="G32" i="21"/>
  <c r="O1" i="13"/>
  <c r="F5" i="2" l="1"/>
  <c r="P1" i="13" s="1"/>
  <c r="F6" i="29"/>
  <c r="D24" i="21"/>
  <c r="D28" i="21" s="1"/>
  <c r="T1" i="13" s="1"/>
  <c r="Q1" i="13"/>
  <c r="O39" i="29" l="1"/>
  <c r="O41" i="29" s="1"/>
  <c r="N39" i="29"/>
  <c r="O16" i="29"/>
  <c r="F33" i="29" s="1"/>
  <c r="G15" i="29"/>
  <c r="O42" i="29" l="1"/>
  <c r="F42" i="29" s="1"/>
  <c r="F39" i="29"/>
  <c r="F41" i="29"/>
</calcChain>
</file>

<file path=xl/sharedStrings.xml><?xml version="1.0" encoding="utf-8"?>
<sst xmlns="http://schemas.openxmlformats.org/spreadsheetml/2006/main" count="867" uniqueCount="565">
  <si>
    <t>New Construction</t>
  </si>
  <si>
    <t>Renovation</t>
  </si>
  <si>
    <t>Demolition</t>
  </si>
  <si>
    <t>Infrastructure</t>
  </si>
  <si>
    <t>Other</t>
  </si>
  <si>
    <t>Subtotal (Pre-Contingency)</t>
  </si>
  <si>
    <t>Total Cost</t>
  </si>
  <si>
    <t>Parking</t>
  </si>
  <si>
    <t>Classroom</t>
  </si>
  <si>
    <t>Office</t>
  </si>
  <si>
    <t>Library/Study</t>
  </si>
  <si>
    <t>Support</t>
  </si>
  <si>
    <t>Notes</t>
  </si>
  <si>
    <t>Commissioning</t>
  </si>
  <si>
    <t>Testing/Surveys</t>
  </si>
  <si>
    <t># Acres</t>
  </si>
  <si>
    <t>Name</t>
  </si>
  <si>
    <t>Email</t>
  </si>
  <si>
    <t>ALSU</t>
  </si>
  <si>
    <t>CLSU</t>
  </si>
  <si>
    <t>CSU</t>
  </si>
  <si>
    <t>DSC</t>
  </si>
  <si>
    <t>ABAC</t>
  </si>
  <si>
    <t>FVSU</t>
  </si>
  <si>
    <t>GSC</t>
  </si>
  <si>
    <t>GGC</t>
  </si>
  <si>
    <t>GCSU</t>
  </si>
  <si>
    <t>GHC</t>
  </si>
  <si>
    <t>GIT</t>
  </si>
  <si>
    <t>GSU</t>
  </si>
  <si>
    <t>GSOU</t>
  </si>
  <si>
    <t>KSU</t>
  </si>
  <si>
    <t>SSU</t>
  </si>
  <si>
    <t>UWG</t>
  </si>
  <si>
    <t>VSU</t>
  </si>
  <si>
    <t>Abraham Baldwin Agricultural College</t>
  </si>
  <si>
    <t>Clayton State University</t>
  </si>
  <si>
    <t>Columbus State University</t>
  </si>
  <si>
    <t>Dalton State College</t>
  </si>
  <si>
    <t>Fort Valley State University</t>
  </si>
  <si>
    <t>Georgia Gwinnett College</t>
  </si>
  <si>
    <t>Georgia College and State University</t>
  </si>
  <si>
    <t>Georgia Highlands College</t>
  </si>
  <si>
    <t>Georgia Institute of Technology</t>
  </si>
  <si>
    <t>Georgia Southern University</t>
  </si>
  <si>
    <t>Georgia Southwestern State University</t>
  </si>
  <si>
    <t>Georgia State University</t>
  </si>
  <si>
    <t>Kennesaw State University</t>
  </si>
  <si>
    <t>Savannah State University</t>
  </si>
  <si>
    <t>University of West Georgia</t>
  </si>
  <si>
    <t>Valdosta State University</t>
  </si>
  <si>
    <t>UGA</t>
  </si>
  <si>
    <t>University of Georgia</t>
  </si>
  <si>
    <t>Listed</t>
  </si>
  <si>
    <t>Eligible</t>
  </si>
  <si>
    <t>AMSC</t>
  </si>
  <si>
    <t>Atlanta Metropolitan State College</t>
  </si>
  <si>
    <t>CCG</t>
  </si>
  <si>
    <t>College of Coastal Georgia</t>
  </si>
  <si>
    <t>East Georgia State College</t>
  </si>
  <si>
    <t>Gordon State College</t>
  </si>
  <si>
    <t>MGA</t>
  </si>
  <si>
    <t>AU</t>
  </si>
  <si>
    <t>Augusta University</t>
  </si>
  <si>
    <t>Middle Georgia State University</t>
  </si>
  <si>
    <t>UNG</t>
  </si>
  <si>
    <t>University of North Georgia</t>
  </si>
  <si>
    <t>South Georgia State College</t>
  </si>
  <si>
    <t>Tifton</t>
  </si>
  <si>
    <t>Moultrie</t>
  </si>
  <si>
    <t>Main</t>
  </si>
  <si>
    <t>West (DSC)</t>
  </si>
  <si>
    <t>East (ALSU)</t>
  </si>
  <si>
    <t>Cordele</t>
  </si>
  <si>
    <t>Main (Tifton)</t>
  </si>
  <si>
    <t>Main (Savannah)</t>
  </si>
  <si>
    <t>Liberty</t>
  </si>
  <si>
    <t>Health Sciences</t>
  </si>
  <si>
    <t>Summerville</t>
  </si>
  <si>
    <t>Blakeley</t>
  </si>
  <si>
    <t>Main (Morrow)</t>
  </si>
  <si>
    <t>Fayette</t>
  </si>
  <si>
    <t>Main (Brunswick)</t>
  </si>
  <si>
    <t>Camden</t>
  </si>
  <si>
    <t>Main (Dalton)</t>
  </si>
  <si>
    <t>Main (Swainsboro)</t>
  </si>
  <si>
    <t>Statesboro</t>
  </si>
  <si>
    <t>Macon</t>
  </si>
  <si>
    <t>Main (Milledgeville)</t>
  </si>
  <si>
    <t>Main (Lawrenceville)</t>
  </si>
  <si>
    <t>Cartersville</t>
  </si>
  <si>
    <t>Main (Rome)</t>
  </si>
  <si>
    <t>Main (Atlanta)</t>
  </si>
  <si>
    <t>Main (Statesboro)</t>
  </si>
  <si>
    <t>Main (Americus)</t>
  </si>
  <si>
    <t>Atlanta</t>
  </si>
  <si>
    <t>Clarkston</t>
  </si>
  <si>
    <t>Decatur</t>
  </si>
  <si>
    <t>Dunwoody</t>
  </si>
  <si>
    <t>Alpharetta</t>
  </si>
  <si>
    <t>Main (Barnesville)</t>
  </si>
  <si>
    <t>Kennesaw</t>
  </si>
  <si>
    <t>Marietta</t>
  </si>
  <si>
    <t>Warner Robins</t>
  </si>
  <si>
    <t>Cochran</t>
  </si>
  <si>
    <t>Eastman</t>
  </si>
  <si>
    <t>Dublin</t>
  </si>
  <si>
    <t>Campus</t>
  </si>
  <si>
    <t>Douglas</t>
  </si>
  <si>
    <t>Waycross</t>
  </si>
  <si>
    <t>Main (Athens)</t>
  </si>
  <si>
    <t>Griffin</t>
  </si>
  <si>
    <t>Skidaway</t>
  </si>
  <si>
    <t>Sapelo</t>
  </si>
  <si>
    <t>Dahlonega</t>
  </si>
  <si>
    <t>Gainesville</t>
  </si>
  <si>
    <t>Oconee</t>
  </si>
  <si>
    <t>Cumming</t>
  </si>
  <si>
    <t>Main (Carrollton)</t>
  </si>
  <si>
    <t>Newnan</t>
  </si>
  <si>
    <t>Main (Valdosta)</t>
  </si>
  <si>
    <t>North (Valdosta)</t>
  </si>
  <si>
    <t>Main (Columbus)</t>
  </si>
  <si>
    <t>Uptown (Columbus)</t>
  </si>
  <si>
    <t>Health Science (Athens)</t>
  </si>
  <si>
    <t>Institution Contact</t>
  </si>
  <si>
    <t>Paulding</t>
  </si>
  <si>
    <t>GSW</t>
  </si>
  <si>
    <t>Total Construction Cost</t>
  </si>
  <si>
    <t>A&amp;E Fees (Design/CA/Special)</t>
  </si>
  <si>
    <t>AV/Technology Equipment</t>
  </si>
  <si>
    <t>FF&amp;E</t>
  </si>
  <si>
    <t>Special Costs</t>
  </si>
  <si>
    <t>Total Contingency</t>
  </si>
  <si>
    <t>Building GSF</t>
  </si>
  <si>
    <t>Program Management/Inspection</t>
  </si>
  <si>
    <t>Lib/Study</t>
  </si>
  <si>
    <t>Total</t>
  </si>
  <si>
    <t>ASF</t>
  </si>
  <si>
    <t>Building Name:</t>
  </si>
  <si>
    <t>Resch. Lab</t>
  </si>
  <si>
    <t>Housing</t>
  </si>
  <si>
    <t>Clinical</t>
  </si>
  <si>
    <t>General</t>
  </si>
  <si>
    <t>Special</t>
  </si>
  <si>
    <t>Program</t>
  </si>
  <si>
    <t>Assignable</t>
  </si>
  <si>
    <t>Space</t>
  </si>
  <si>
    <t>Sum of ASF % entered must = 100%</t>
  </si>
  <si>
    <t>Proposed Burden Factor:</t>
  </si>
  <si>
    <t>Proposed GSF:</t>
  </si>
  <si>
    <t>Efficiency:</t>
  </si>
  <si>
    <t>ASF:</t>
  </si>
  <si>
    <t>Renovation - Building #1</t>
  </si>
  <si>
    <t>Building Code:</t>
  </si>
  <si>
    <t>Historic Status?</t>
  </si>
  <si>
    <t>Renovation - Building #2</t>
  </si>
  <si>
    <t>Utilities</t>
  </si>
  <si>
    <t>(Use only if building GSF is to be wholly or partially demolished - not for use with interior demolition for renovation)</t>
  </si>
  <si>
    <t>Enter text describing proposed building demolition</t>
  </si>
  <si>
    <t>Demolition GSF:</t>
  </si>
  <si>
    <t>Mechanical</t>
  </si>
  <si>
    <t xml:space="preserve">Bldg. GSF </t>
  </si>
  <si>
    <t>Site Prep/Subsurface Reserve</t>
  </si>
  <si>
    <t xml:space="preserve">Total Soft Cost </t>
  </si>
  <si>
    <t>TAB 2 - Project Specifications</t>
  </si>
  <si>
    <t>Parking - Surface Spaces</t>
  </si>
  <si>
    <t>Typical Ranges</t>
  </si>
  <si>
    <t>Unit Cost</t>
  </si>
  <si>
    <t>0.5% - 1.5%</t>
  </si>
  <si>
    <t>0.5% - 1.0%</t>
  </si>
  <si>
    <t>Acquisition</t>
  </si>
  <si>
    <t># Acres Land</t>
  </si>
  <si>
    <t>Design</t>
  </si>
  <si>
    <t>Equipment</t>
  </si>
  <si>
    <t>Construction</t>
  </si>
  <si>
    <t>Large Cap</t>
  </si>
  <si>
    <t>Small Cap</t>
  </si>
  <si>
    <t>Institution Capital Priority</t>
  </si>
  <si>
    <t>Project Name</t>
  </si>
  <si>
    <r>
      <t xml:space="preserve">Institution </t>
    </r>
    <r>
      <rPr>
        <b/>
        <sz val="10"/>
        <rFont val="Arial"/>
        <family val="2"/>
      </rPr>
      <t>(see institution ID key)</t>
    </r>
  </si>
  <si>
    <t>Anticipated</t>
  </si>
  <si>
    <t>Deck Spaces:</t>
  </si>
  <si>
    <t>Surface Spaces:</t>
  </si>
  <si>
    <t>Proposed Project Cost</t>
  </si>
  <si>
    <t>TAB 5 - Project Narrative</t>
  </si>
  <si>
    <t>Institution Funds</t>
  </si>
  <si>
    <t>GO Bonds</t>
  </si>
  <si>
    <t>Foundation Funds</t>
  </si>
  <si>
    <t>Proposed GO Bond Funding</t>
  </si>
  <si>
    <t>FY 2021</t>
  </si>
  <si>
    <t>Const</t>
  </si>
  <si>
    <t>Equip</t>
  </si>
  <si>
    <t>calc</t>
  </si>
  <si>
    <t>round</t>
  </si>
  <si>
    <t>Project Type</t>
  </si>
  <si>
    <t>(Page 1 of 2)</t>
  </si>
  <si>
    <t>%</t>
  </si>
  <si>
    <t>Instruc. Lab</t>
  </si>
  <si>
    <t>250/255</t>
  </si>
  <si>
    <t>211-235</t>
  </si>
  <si>
    <t>Building Code(s):</t>
  </si>
  <si>
    <t/>
  </si>
  <si>
    <t># Spaces</t>
  </si>
  <si>
    <t>Land / Building Acquisition</t>
  </si>
  <si>
    <t>General Academic</t>
  </si>
  <si>
    <t>Student Union</t>
  </si>
  <si>
    <t>Athletics/Recreation</t>
  </si>
  <si>
    <t>Physical Plant</t>
  </si>
  <si>
    <t>Warehouse</t>
  </si>
  <si>
    <t>Instructional Wet Labs</t>
  </si>
  <si>
    <t>Instructional Dry Labs</t>
  </si>
  <si>
    <t>Primary Space Function:</t>
  </si>
  <si>
    <t>Food Service</t>
  </si>
  <si>
    <t>Bldg. Name:</t>
  </si>
  <si>
    <t>(Primary Building to be Renovated)</t>
  </si>
  <si>
    <t>(Use only if project has a second building proposed for renovation)</t>
  </si>
  <si>
    <t>If Campus is "Other", identify location:</t>
  </si>
  <si>
    <t>Cost/GSF</t>
  </si>
  <si>
    <t>Soft Cost Ratio</t>
  </si>
  <si>
    <t>Project Element Summary</t>
  </si>
  <si>
    <t>TAB 4 - Project Funding</t>
  </si>
  <si>
    <t>Blue Ridge</t>
  </si>
  <si>
    <t>Typical Costs</t>
  </si>
  <si>
    <t>Science Research Labs</t>
  </si>
  <si>
    <t>TAB 2 - PROJECT SPECIFICATIONS</t>
  </si>
  <si>
    <t>(Page 2 of 2)</t>
  </si>
  <si>
    <t>Explain high FF&amp;E cost ratio (&gt;10%)</t>
  </si>
  <si>
    <t>Explain high contingency ratio (&gt;5%)</t>
  </si>
  <si>
    <t>Total Project Cost (Calculated)</t>
  </si>
  <si>
    <t>Building Name</t>
  </si>
  <si>
    <t>Const. Cost / GSF</t>
  </si>
  <si>
    <t>Renovation - Building #3</t>
  </si>
  <si>
    <t>(Use only if project has a third building proposed for renovation)</t>
  </si>
  <si>
    <t>Cost / GSF</t>
  </si>
  <si>
    <t>Cost</t>
  </si>
  <si>
    <t>Total Project Element Cost - Demolition</t>
  </si>
  <si>
    <t>Total Project Element Cost - Infrastructure</t>
  </si>
  <si>
    <t>Total Project Element Cost - Land/Building Acquisition</t>
  </si>
  <si>
    <r>
      <t>Land Acqusition (</t>
    </r>
    <r>
      <rPr>
        <i/>
        <sz val="10"/>
        <rFont val="Arial"/>
        <family val="2"/>
      </rPr>
      <t>Cost per Acre)</t>
    </r>
  </si>
  <si>
    <r>
      <t>Building Acqusition (</t>
    </r>
    <r>
      <rPr>
        <i/>
        <sz val="10"/>
        <rFont val="Arial"/>
        <family val="2"/>
      </rPr>
      <t>Cost per GSF)</t>
    </r>
  </si>
  <si>
    <t>Cost/Space</t>
  </si>
  <si>
    <t>Total Project Budget</t>
  </si>
  <si>
    <t>Funding Sources Total</t>
  </si>
  <si>
    <t>Project Cost / GSF</t>
  </si>
  <si>
    <t>Regents Contingency (Rounding Calculation)</t>
  </si>
  <si>
    <t>% Construction Cost</t>
  </si>
  <si>
    <r>
      <t xml:space="preserve">TAB 3-PROJECT COST </t>
    </r>
    <r>
      <rPr>
        <b/>
        <sz val="9"/>
        <rFont val="Arial"/>
        <family val="2"/>
      </rPr>
      <t>(P.1 OF 2)</t>
    </r>
  </si>
  <si>
    <r>
      <t xml:space="preserve">TAB 3-PROJECT COST </t>
    </r>
    <r>
      <rPr>
        <b/>
        <sz val="9"/>
        <rFont val="Arial"/>
        <family val="2"/>
      </rPr>
      <t>(P.2 OF 2)</t>
    </r>
  </si>
  <si>
    <t>USG CAPITAL PLAN -  FY 17-21 PROJECT TEMPLATE</t>
  </si>
  <si>
    <t>TAB 4 - PROJECT FUNDING</t>
  </si>
  <si>
    <t>TAB 5 - PROJECT NARRATIVE</t>
  </si>
  <si>
    <t>Proposed Non-GO Bond Funds</t>
  </si>
  <si>
    <t>Total Building GSF</t>
  </si>
  <si>
    <t>Primary Space Function</t>
  </si>
  <si>
    <t>Template Worksheet Tab Color Key</t>
  </si>
  <si>
    <t>$16,000-$20,000</t>
  </si>
  <si>
    <t>$2,000-$3,500</t>
  </si>
  <si>
    <t>Construction Unit Cost, by Building</t>
  </si>
  <si>
    <t>Total Project Element Cost - New Construction</t>
  </si>
  <si>
    <t>Total Project Element Cost - Renovation</t>
  </si>
  <si>
    <t>TAB 1 - PROJECT ID &amp; EXECUTIVE SUMMARY</t>
  </si>
  <si>
    <t>Non-GO Bond</t>
  </si>
  <si>
    <t>Phone</t>
  </si>
  <si>
    <t>TAB 1 - Project ID &amp; Executive Summary</t>
  </si>
  <si>
    <t>TAB 3 - Project Costs</t>
  </si>
  <si>
    <t>Template Reference Tab</t>
  </si>
  <si>
    <t>Institution Acronym Key</t>
  </si>
  <si>
    <r>
      <t xml:space="preserve">Executive Summary Narrative </t>
    </r>
    <r>
      <rPr>
        <b/>
        <i/>
        <sz val="10"/>
        <rFont val="Arial"/>
        <family val="2"/>
      </rPr>
      <t>(from Tab 5, Project Narrative)</t>
    </r>
  </si>
  <si>
    <t>- Brief narrative explaining any unusual and important project funding aspects not conveyed above.</t>
  </si>
  <si>
    <t>3A - COST DETAIL BY PROJECT ELEMENT - BUILDINGS</t>
  </si>
  <si>
    <t>3B - COST DETAIL BY PROJECT ELEMENT - INFRASTRUCTURE</t>
  </si>
  <si>
    <t>3C - COST DETAIL BY PROJECT ELEMENT - ACQUISITION</t>
  </si>
  <si>
    <t>3D - PROJECT COST NARRATIVE</t>
  </si>
  <si>
    <t>4A - Proposed Project Funding Sources</t>
  </si>
  <si>
    <t>4C - Project Funding - Supplemental Narrative</t>
  </si>
  <si>
    <t>5A - Executive Summary Narrative</t>
  </si>
  <si>
    <t>5B - Project Characteristics</t>
  </si>
  <si>
    <r>
      <t>5C - Outcomes and Objectives</t>
    </r>
    <r>
      <rPr>
        <b/>
        <i/>
        <sz val="14"/>
        <rFont val="Arial"/>
        <family val="2"/>
      </rPr>
      <t/>
    </r>
  </si>
  <si>
    <t xml:space="preserve">5D - Project Justification </t>
  </si>
  <si>
    <t>2A - BUILDING ELEMENTS</t>
  </si>
  <si>
    <t>Total Element Cost (Calc)</t>
  </si>
  <si>
    <t>Full</t>
  </si>
  <si>
    <t>Part</t>
  </si>
  <si>
    <t>Demo of full building GSF or part of GSF?</t>
  </si>
  <si>
    <t>2B - INFRASTRUCTURE ELEMENTS</t>
  </si>
  <si>
    <t>2C - LAND/BUILDING ACQUISITION ELEMENTS</t>
  </si>
  <si>
    <t>A separate template workbook must be completed for each individual project.</t>
  </si>
  <si>
    <t>1.</t>
  </si>
  <si>
    <t>2.</t>
  </si>
  <si>
    <t>3.</t>
  </si>
  <si>
    <t>4.</t>
  </si>
  <si>
    <t>5.</t>
  </si>
  <si>
    <t>Space Program</t>
  </si>
  <si>
    <t>Feasibility Study</t>
  </si>
  <si>
    <t>Cost Estimate</t>
  </si>
  <si>
    <t>Document Type</t>
  </si>
  <si>
    <t>File Name</t>
  </si>
  <si>
    <t>6.</t>
  </si>
  <si>
    <t>7.</t>
  </si>
  <si>
    <t>Planning Study</t>
  </si>
  <si>
    <t>Map</t>
  </si>
  <si>
    <t>Site/Building Graphic</t>
  </si>
  <si>
    <t>Comments</t>
  </si>
  <si>
    <t>Explain high burden factor</t>
  </si>
  <si>
    <t>Facility Condition Assessment</t>
  </si>
  <si>
    <t>Explain high unit cost for space function</t>
  </si>
  <si>
    <t>Enter unit cost per surface space</t>
  </si>
  <si>
    <t>Enter unit cost per deck space</t>
  </si>
  <si>
    <t>Identification of supporting documents submitted with Project Template:</t>
  </si>
  <si>
    <t>1.5% - 2.5%</t>
  </si>
  <si>
    <t>Bldg. Data/Technology Infrastructure</t>
  </si>
  <si>
    <t>Explain high cost ratio (&gt;2.5%)</t>
  </si>
  <si>
    <t>Explain high Testing/Survey ratio (&gt;1.5%)</t>
  </si>
  <si>
    <t>- This section is for the entry of data and relevant narrative about each individual building-related element of the proposed project, including: New Construction; Renovation (of up to three different buildings); and Demolition (of existing building GSF, not interior demolition related to renovation).</t>
  </si>
  <si>
    <t>- Use this section to specify all building and land acquisitions, whether they are independent projects or elements of a larger project.</t>
  </si>
  <si>
    <t>- Use this section to specify independent infrastructure projects, and building-related infrastructure project elements with a scope/cost that are disproportionate to the related new construction/renovation.</t>
  </si>
  <si>
    <t>Funding Source Comments</t>
  </si>
  <si>
    <t>Photos</t>
  </si>
  <si>
    <t>- Independent infrastructure projects (Parking/Mechanical/Utilities/Other) and building-related infrastructure elements with a scope and cost that are disproportionate to the related building(s) must be entered separately in Section 2B - Infrastructure Elements.</t>
  </si>
  <si>
    <r>
      <t xml:space="preserve">Narrative:  </t>
    </r>
    <r>
      <rPr>
        <b/>
        <i/>
        <sz val="8"/>
        <rFont val="Arial"/>
        <family val="2"/>
      </rPr>
      <t xml:space="preserve">                                                                                                                                                                                                                                             - brief narrative specific to land and building acquisition project element</t>
    </r>
  </si>
  <si>
    <r>
      <t xml:space="preserve">Narrative:  </t>
    </r>
    <r>
      <rPr>
        <b/>
        <i/>
        <sz val="8"/>
        <rFont val="Arial"/>
        <family val="2"/>
      </rPr>
      <t xml:space="preserve">                                                                                                                                                                                                                                                                                                               - brief narrative specific to "other" infrastructure project element</t>
    </r>
  </si>
  <si>
    <t>Explain high AV/Tech equip cost (&gt;4%)</t>
  </si>
  <si>
    <t>Explain high PM cost ratio (&gt;1.5%)</t>
  </si>
  <si>
    <t>0% - 1.5%</t>
  </si>
  <si>
    <t>0% - 0.5%</t>
  </si>
  <si>
    <t>Instructional Labs - Dry</t>
  </si>
  <si>
    <t>Instructional Labs - Wet</t>
  </si>
  <si>
    <t>Research Labs - Wet</t>
  </si>
  <si>
    <t>Academic - General</t>
  </si>
  <si>
    <t>Student Union/Services</t>
  </si>
  <si>
    <t>Office/Admin</t>
  </si>
  <si>
    <t>Total Cost - Mechanical Element</t>
  </si>
  <si>
    <t>Total Cost - Parking Element</t>
  </si>
  <si>
    <t>Total Cost - Utilities Element</t>
  </si>
  <si>
    <t>Total Cost - "Other" Element</t>
  </si>
  <si>
    <t>Entry cell - Direct</t>
  </si>
  <si>
    <t>Entry Cell - Drop-Down Menu</t>
  </si>
  <si>
    <t>Project Type (Funding)?</t>
  </si>
  <si>
    <t>FY of requested Non-GO Construction:</t>
  </si>
  <si>
    <t>Inst</t>
  </si>
  <si>
    <t>Proj Nm</t>
  </si>
  <si>
    <t>Proj type (fund)</t>
  </si>
  <si>
    <t>Inst LC prior</t>
  </si>
  <si>
    <t>Inst SC Pr</t>
  </si>
  <si>
    <t>Inst NG pr</t>
  </si>
  <si>
    <t>Inst LC FY</t>
  </si>
  <si>
    <t>Inst SC FY</t>
  </si>
  <si>
    <t>Inst NG Fy</t>
  </si>
  <si>
    <t>Proj Cost Calc</t>
  </si>
  <si>
    <t>Reg Cont</t>
  </si>
  <si>
    <t>Proj Cost Rd</t>
  </si>
  <si>
    <t>In curr plan?</t>
  </si>
  <si>
    <t>GO?</t>
  </si>
  <si>
    <t>New</t>
  </si>
  <si>
    <t>New GSF</t>
  </si>
  <si>
    <t>Burden</t>
  </si>
  <si>
    <t>New ASF</t>
  </si>
  <si>
    <t>Base$ GSF</t>
  </si>
  <si>
    <t>TCC</t>
  </si>
  <si>
    <t>FFE</t>
  </si>
  <si>
    <t>Tot Non GO</t>
  </si>
  <si>
    <t>Aux</t>
  </si>
  <si>
    <t>Found</t>
  </si>
  <si>
    <t>Ext</t>
  </si>
  <si>
    <t>PPV/GH/P3</t>
  </si>
  <si>
    <t>Tot Fund Source</t>
  </si>
  <si>
    <t>NGO Avail D</t>
  </si>
  <si>
    <t>NGO avail C</t>
  </si>
  <si>
    <t>NGO Avail E</t>
  </si>
  <si>
    <t>tot non GO</t>
  </si>
  <si>
    <t>SP/Sub$</t>
  </si>
  <si>
    <t>DtaTchInf%</t>
  </si>
  <si>
    <t>TCC/GSF</t>
  </si>
  <si>
    <t>TSC$</t>
  </si>
  <si>
    <t>TSC%</t>
  </si>
  <si>
    <t>TSC$/GSF</t>
  </si>
  <si>
    <t>AE%</t>
  </si>
  <si>
    <t>AV Tech%</t>
  </si>
  <si>
    <t>Oth SC %</t>
  </si>
  <si>
    <t>Comm</t>
  </si>
  <si>
    <t>TPC$</t>
  </si>
  <si>
    <t>TPC$/GSF</t>
  </si>
  <si>
    <t>Renov All</t>
  </si>
  <si>
    <t>Renov 1</t>
  </si>
  <si>
    <t>Renov 2</t>
  </si>
  <si>
    <t>Renov 3</t>
  </si>
  <si>
    <t>TCC$/GSF</t>
  </si>
  <si>
    <t>Bldg Name</t>
  </si>
  <si>
    <t>Prim Space Fcn</t>
  </si>
  <si>
    <t>Ren GSF</t>
  </si>
  <si>
    <t>Cont%</t>
  </si>
  <si>
    <t>Cont %</t>
  </si>
  <si>
    <t>Demo</t>
  </si>
  <si>
    <t>GSF</t>
  </si>
  <si>
    <t>Full/Part?</t>
  </si>
  <si>
    <t>TDC$</t>
  </si>
  <si>
    <t>TDC$/GSF</t>
  </si>
  <si>
    <t>Park# Deck</t>
  </si>
  <si>
    <t>Park# Surf</t>
  </si>
  <si>
    <t>Cost Space</t>
  </si>
  <si>
    <t>TCC$</t>
  </si>
  <si>
    <t>$TCC</t>
  </si>
  <si>
    <t>Park TCC</t>
  </si>
  <si>
    <t>Mech TCC</t>
  </si>
  <si>
    <t>Util TCC</t>
  </si>
  <si>
    <t>Other TCC</t>
  </si>
  <si>
    <t>Total Inf TCC</t>
  </si>
  <si>
    <t>Land AC</t>
  </si>
  <si>
    <t>Land $/Ac</t>
  </si>
  <si>
    <t>TAC$ Land</t>
  </si>
  <si>
    <t>Bldg GSF</t>
  </si>
  <si>
    <t>Bldg $/GSF</t>
  </si>
  <si>
    <t>TAC$ Bldg</t>
  </si>
  <si>
    <t>Acq</t>
  </si>
  <si>
    <t>Prim Space Use</t>
  </si>
  <si>
    <t>Comm%</t>
  </si>
  <si>
    <t>ASF New</t>
  </si>
  <si>
    <t>ASF 100</t>
  </si>
  <si>
    <t>ASF 300</t>
  </si>
  <si>
    <t>ASF 400</t>
  </si>
  <si>
    <t>ASF 500</t>
  </si>
  <si>
    <t>ASF 600</t>
  </si>
  <si>
    <t>ASF 700</t>
  </si>
  <si>
    <t>ASF 800</t>
  </si>
  <si>
    <t>ASF 900</t>
  </si>
  <si>
    <t>ASF Ren 1</t>
  </si>
  <si>
    <t>ASF Ren 2</t>
  </si>
  <si>
    <t>ASF Ren 3</t>
  </si>
  <si>
    <t>FY of GO (tab 1)</t>
  </si>
  <si>
    <t>FY of NG (tab 1)</t>
  </si>
  <si>
    <t>Hist?</t>
  </si>
  <si>
    <t xml:space="preserve">    -  Project Specifications Tab should be used to provide detailed narrative about individual elements of complex or multiple element projects.</t>
  </si>
  <si>
    <t xml:space="preserve">    - "What's in the box?"</t>
  </si>
  <si>
    <t xml:space="preserve">    -  Summary narrative describing the proposed physical characteristics and components at an overall project level</t>
  </si>
  <si>
    <t xml:space="preserve">    - "What are we trying to accomplish, and why?"  </t>
  </si>
  <si>
    <t xml:space="preserve">    -  Summary narrative describing the outcomes created by the project, and the institution/system objectives intended to be achieved</t>
  </si>
  <si>
    <t xml:space="preserve">    - "Why is this project more necessary and important than other needs within your institution and across the system?"</t>
  </si>
  <si>
    <t xml:space="preserve">     - Brief executive summary at project level that condenses key elements from other data and narrative sections</t>
  </si>
  <si>
    <t xml:space="preserve">    -  Narrative summarizing the institution's need for the project, in the context of its proposed scope, cost, priority, and funding schedule</t>
  </si>
  <si>
    <t xml:space="preserve">Requested FY for GO Bond funding for construction: </t>
  </si>
  <si>
    <t>7% - 8.5%</t>
  </si>
  <si>
    <t>7.5% - 9.5%</t>
  </si>
  <si>
    <t>Exec Sum Narr</t>
  </si>
  <si>
    <t>Fund Narrative</t>
  </si>
  <si>
    <t>Cost Narrative</t>
  </si>
  <si>
    <t>R1 Narr</t>
  </si>
  <si>
    <t>New Cst Narr</t>
  </si>
  <si>
    <t>R2 Narr</t>
  </si>
  <si>
    <t>R3 Narr</t>
  </si>
  <si>
    <t>Demo Narr</t>
  </si>
  <si>
    <t>Park Narr</t>
  </si>
  <si>
    <t>Mech Narr</t>
  </si>
  <si>
    <t>Oth Inf Narr</t>
  </si>
  <si>
    <t>Acq Narr</t>
  </si>
  <si>
    <t>Parking - Structure Spaces</t>
  </si>
  <si>
    <t>Explain high overall soft cost ratio (&gt;28%)</t>
  </si>
  <si>
    <t>Explain low contingency ratio (&lt;5%)</t>
  </si>
  <si>
    <t>Explain low contingency (&lt;10%)</t>
  </si>
  <si>
    <t>Explain high contingency (&gt;10%)</t>
  </si>
  <si>
    <t>Explain low FF&amp;E cost ratio (&lt;8%)</t>
  </si>
  <si>
    <t>Cost Ratio Issues</t>
  </si>
  <si>
    <t>Explain high Testing/Survey cost (&gt;1.5%)</t>
  </si>
  <si>
    <t>Explain high planning/dev costs (&gt;2%)</t>
  </si>
  <si>
    <t>Not Eligible</t>
  </si>
  <si>
    <t>Do not delete zeros that are pre-populated in entry cells.</t>
  </si>
  <si>
    <t>Complete TAB 2 before proceeding to TAB 3; complete TAB 3 before proceeding to TAB 4</t>
  </si>
  <si>
    <r>
      <t xml:space="preserve">Save each individual project template for submission using the following protocol:  </t>
    </r>
    <r>
      <rPr>
        <b/>
        <sz val="10"/>
        <rFont val="Arial"/>
        <family val="2"/>
      </rPr>
      <t xml:space="preserve"> </t>
    </r>
  </si>
  <si>
    <t>Some calculation/reference cells are populated by data and text entry in other tabs.</t>
  </si>
  <si>
    <t>Save an original copy of the blank template before proceeding with entering and saving project information.</t>
  </si>
  <si>
    <t>Complete the upper portion of TAB 1 before entering later tabs (supplemental document reference can be done later)</t>
  </si>
  <si>
    <t>"Other Soft Costs NEW"</t>
  </si>
  <si>
    <t>"Other Soft Costs Renov"</t>
  </si>
  <si>
    <t>Explain high A&amp;E fee ratio (&gt;9.5%)</t>
  </si>
  <si>
    <t>Explain high A&amp;E fee ratio (&gt;8.5%)</t>
  </si>
  <si>
    <t>Forest Hills</t>
  </si>
  <si>
    <t>ASF 211</t>
  </si>
  <si>
    <t>ASF 250</t>
  </si>
  <si>
    <t>Util Narr</t>
  </si>
  <si>
    <t>Proj Char Narr</t>
  </si>
  <si>
    <t>Outcomes Narr</t>
  </si>
  <si>
    <t>Justification Narr</t>
  </si>
  <si>
    <t>Renov ASF</t>
  </si>
  <si>
    <t xml:space="preserve">Mech   </t>
  </si>
  <si>
    <t xml:space="preserve">Park  </t>
  </si>
  <si>
    <t xml:space="preserve">Util  </t>
  </si>
  <si>
    <t>Template Worksheet Cell Color Legend</t>
  </si>
  <si>
    <t>Formula-Populated Cell - automatically populated by completion of entry cells</t>
  </si>
  <si>
    <r>
      <t xml:space="preserve">Narrative:                                                                                                                                                                                                                       -  </t>
    </r>
    <r>
      <rPr>
        <b/>
        <sz val="8"/>
        <rFont val="Arial"/>
        <family val="2"/>
      </rPr>
      <t>Brief narrative specific to New Construction (construction type, special building/space features, target programs and uses, burden factor, etc.)</t>
    </r>
  </si>
  <si>
    <t>- Narrative necessary to explain project costs, particularly for issues identified on red print notes within tab</t>
  </si>
  <si>
    <t>Bldg. Data/Tech. Infrastructure</t>
  </si>
  <si>
    <t>- Individual project priorities are numbered sequentially within three separate groups: Large Cap; Small Cap; and Non-GO Bond</t>
  </si>
  <si>
    <t xml:space="preserve">- Enter project priority and funding schedule/availability information under the appropriate header only after completing proposed project funding sources                                                                                                                                                                                                                                                                         </t>
  </si>
  <si>
    <t xml:space="preserve">- Legend text will automatically appear in the appropriate table based on the identified project funding group.                                                                                                                                                                                                                                                                        </t>
  </si>
  <si>
    <r>
      <t>-</t>
    </r>
    <r>
      <rPr>
        <b/>
        <i/>
        <sz val="10"/>
        <rFont val="Arial"/>
        <family val="2"/>
      </rPr>
      <t xml:space="preserve">ENTER DATA ONLY IN THE TABLE THAT IS APPLICABLE TO THE PROPOSED PROJECT FUNDING TYPE! </t>
    </r>
    <r>
      <rPr>
        <b/>
        <i/>
        <sz val="9"/>
        <rFont val="Arial"/>
        <family val="2"/>
      </rPr>
      <t xml:space="preserve">                                                                                                                                                                                                                                                                                  </t>
    </r>
  </si>
  <si>
    <t>Albany State University</t>
  </si>
  <si>
    <t>USG FY20-23 Capital Plan Project Template - Reference Sheet</t>
  </si>
  <si>
    <t>New Project</t>
  </si>
  <si>
    <t>Previously Submitted</t>
  </si>
  <si>
    <t>Abatement</t>
  </si>
  <si>
    <t>1% - 5%</t>
  </si>
  <si>
    <t>8% - 12%</t>
  </si>
  <si>
    <t>Abatement Unit Cost, for Project</t>
  </si>
  <si>
    <t>FY 2022</t>
  </si>
  <si>
    <t>FY 2023</t>
  </si>
  <si>
    <t>Yes</t>
  </si>
  <si>
    <t>No</t>
  </si>
  <si>
    <r>
      <t xml:space="preserve">Narrative:  </t>
    </r>
    <r>
      <rPr>
        <b/>
        <i/>
        <sz val="8"/>
        <rFont val="Arial"/>
        <family val="2"/>
      </rPr>
      <t xml:space="preserve">                                                                                                                                                                                                                                                              - brief narrative specific to parking infrastructure project element</t>
    </r>
  </si>
  <si>
    <r>
      <t xml:space="preserve">Narrative:  </t>
    </r>
    <r>
      <rPr>
        <b/>
        <i/>
        <sz val="8"/>
        <rFont val="Arial"/>
        <family val="2"/>
      </rPr>
      <t xml:space="preserve">                                                                                                                                                                                                                                                               - brief narrative specific to non-building utility infrastructure project element</t>
    </r>
  </si>
  <si>
    <r>
      <t xml:space="preserve">Narrative:  </t>
    </r>
    <r>
      <rPr>
        <b/>
        <i/>
        <sz val="8"/>
        <rFont val="Arial"/>
        <family val="2"/>
      </rPr>
      <t xml:space="preserve">                                                                                                                                                                                                                                                                                  - brief narrative specific to non-building mechanical infrastructure and systems project element</t>
    </r>
  </si>
  <si>
    <t>G16</t>
  </si>
  <si>
    <t>G17</t>
  </si>
  <si>
    <t>x 0.4</t>
  </si>
  <si>
    <t>G18</t>
  </si>
  <si>
    <t>G19</t>
  </si>
  <si>
    <t>G38</t>
  </si>
  <si>
    <t>G39</t>
  </si>
  <si>
    <t>G40</t>
  </si>
  <si>
    <t>G41</t>
  </si>
  <si>
    <t>Federal Funds</t>
  </si>
  <si>
    <t>RE Ventures Financing</t>
  </si>
  <si>
    <t>Auxiliary Reserve Funds</t>
  </si>
  <si>
    <t>External/Gift Funds</t>
  </si>
  <si>
    <t>G20</t>
  </si>
  <si>
    <t>G21</t>
  </si>
  <si>
    <t>G42</t>
  </si>
  <si>
    <t>G43</t>
  </si>
  <si>
    <t>Plan/Prog</t>
  </si>
  <si>
    <t>Prop Acq</t>
  </si>
  <si>
    <t>Explain high Commissioning Ratio (&gt;1%)</t>
  </si>
  <si>
    <t>Explain high Special Cost ratio (&gt;0.5%)</t>
  </si>
  <si>
    <t>23% - 29%</t>
  </si>
  <si>
    <t>Explain high overall soft cost ratio (&gt;29%)</t>
  </si>
  <si>
    <t xml:space="preserve">    InstAcronym_SCP20-23_Priority#_Version#.xlsx"</t>
  </si>
  <si>
    <t>SGA</t>
  </si>
  <si>
    <t>EGA</t>
  </si>
  <si>
    <t>Armstrong</t>
  </si>
  <si>
    <t>Gracewood</t>
  </si>
  <si>
    <t>Construction Base Unit Cost</t>
  </si>
  <si>
    <t>Pre-Planning</t>
  </si>
  <si>
    <t>Project</t>
  </si>
  <si>
    <t>PROJECT FUNDING SOURCES TOTAL MUST EQUAL TOTAL PROJECT BUDGET!</t>
  </si>
  <si>
    <t>22% - 29%</t>
  </si>
  <si>
    <t>Explain high plan/dev costs (&gt;1.0%)</t>
  </si>
  <si>
    <t>SUM AVAIL NON-GO FUNDS MUST EQUAL TOTAL NON-GO!</t>
  </si>
  <si>
    <t>4B - Proposed Project Prioritization and Funding Schedule</t>
  </si>
  <si>
    <r>
      <t xml:space="preserve">Pre-Planning Expense </t>
    </r>
    <r>
      <rPr>
        <sz val="9"/>
        <rFont val="Arial"/>
        <family val="2"/>
      </rPr>
      <t>(Prior to GO Bond Authorization)</t>
    </r>
  </si>
  <si>
    <t>Note - not included in project cost totals</t>
  </si>
  <si>
    <t>Total (net Preplan)</t>
  </si>
  <si>
    <t>Total (incl.preplan)</t>
  </si>
  <si>
    <r>
      <t xml:space="preserve">Narrative:                                                                                                                                                                                                                            -  </t>
    </r>
    <r>
      <rPr>
        <b/>
        <sz val="8"/>
        <rFont val="Arial"/>
        <family val="2"/>
      </rPr>
      <t>Brief narrative specific to Renovation #3 (existing conditions, nature/extent of renovation, systems to be renewed/replaced, target programs/uses, etc.)</t>
    </r>
  </si>
  <si>
    <r>
      <t xml:space="preserve">Narrative:                                                                                                                                                                                                                           -  </t>
    </r>
    <r>
      <rPr>
        <b/>
        <sz val="8"/>
        <rFont val="Arial"/>
        <family val="2"/>
      </rPr>
      <t>Brief narrative specific to Demolition (building characteristics and condition, reason for demolition, replacement strategy, operating/life cycle implications, etc.)</t>
    </r>
  </si>
  <si>
    <t>PRE-PLANNING FUNDING SOURCES TOTAL MUST EQUAL PREPLANNING BUDGET!</t>
  </si>
  <si>
    <t>Total Budget</t>
  </si>
  <si>
    <t>Funding Sources</t>
  </si>
  <si>
    <t>New Project/Previously Submitted?</t>
  </si>
  <si>
    <r>
      <t xml:space="preserve">Narrative:                                                                                                                                                                                                                         -  </t>
    </r>
    <r>
      <rPr>
        <b/>
        <sz val="8"/>
        <rFont val="Arial"/>
        <family val="2"/>
      </rPr>
      <t>Brief narrative specific to Renovation #2 (existing conditions, nature/extent of renovation, systems to be renewed/replaced, target programs/uses, etc.)</t>
    </r>
  </si>
  <si>
    <r>
      <t xml:space="preserve">Narrative:                                                                                                                                                                                                                                     -  </t>
    </r>
    <r>
      <rPr>
        <b/>
        <sz val="8"/>
        <rFont val="Arial"/>
        <family val="2"/>
      </rPr>
      <t>Brief narrative specific to Renovation #1 (existing conditions, nature/extent of renovation, systems to be renewed/replaced, target programs/uses, etc.)</t>
    </r>
  </si>
  <si>
    <r>
      <t xml:space="preserve">- This tab is for the entry of specifications of each individual </t>
    </r>
    <r>
      <rPr>
        <b/>
        <i/>
        <u/>
        <sz val="9"/>
        <color rgb="FF000000"/>
        <rFont val="Arial"/>
        <family val="2"/>
      </rPr>
      <t>element</t>
    </r>
    <r>
      <rPr>
        <b/>
        <i/>
        <sz val="9"/>
        <color rgb="FF000000"/>
        <rFont val="Arial"/>
        <family val="2"/>
      </rPr>
      <t xml:space="preserve"> within a single project, along with narrative specific to that element.                                                           - Narrative pertaining to overall project characteristics, objectives, outcomes, and justification is entered in Tab 5 - Project Narrative.</t>
    </r>
  </si>
  <si>
    <r>
      <t xml:space="preserve">    </t>
    </r>
    <r>
      <rPr>
        <b/>
        <i/>
        <u/>
        <sz val="10"/>
        <rFont val="Arial"/>
        <family val="2"/>
      </rPr>
      <t>Example:</t>
    </r>
    <r>
      <rPr>
        <b/>
        <sz val="10"/>
        <rFont val="Arial"/>
        <family val="2"/>
      </rPr>
      <t xml:space="preserve">       UGA_SCP20-23_LC1_V1.xlsx</t>
    </r>
  </si>
  <si>
    <t>REVIEW "REVISED USG CAPITAL PROJECT TEMPLATE INSTRUCTIONS 2018" PDF PRIOR TO ENTERING PROJECT INFORMATION IN TEMPLATE!</t>
  </si>
  <si>
    <t>LINK: REVISED USG CAPITAL PROJECT TEMPLATE INSTRUCTIONS 2018</t>
  </si>
  <si>
    <t>GO Bonds Prev. Authorized? (Y/N)</t>
  </si>
  <si>
    <t>USG CAPITAL PLAN -  FY 21-24 PROJECT TEMPLATE</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</si>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</sst>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0.0%"/>
    <numFmt numFmtId="165" formatCode="&quot;$&quot;#,##0"/>
    <numFmt numFmtId="166" formatCode="&quot;$&quot;#,##0.00"/>
    <numFmt numFmtId="167" formatCode="#,##0.0"/>
  </numFmts>
  <fonts count="65" x14ac:knownFonts="1">
    <font>
      <sz val="10"/>
      <name val="Arial"/>
    </font>
    <font>
      <sz val="8"/>
      <name val="Arial"/>
      <family val="2"/>
    </font>
    <font>
      <b/>
      <sz val="12"/>
      <name val="Arial"/>
      <family val="2"/>
    </font>
    <font>
      <sz val="12"/>
      <name val="Arial"/>
      <family val="2"/>
    </font>
    <font>
      <b/>
      <sz val="11"/>
      <name val="Arial"/>
      <family val="2"/>
    </font>
    <font>
      <b/>
      <sz val="9"/>
      <name val="Arial"/>
      <family val="2"/>
    </font>
    <font>
      <sz val="10"/>
      <name val="Arial"/>
      <family val="2"/>
    </font>
    <font>
      <b/>
      <sz val="10"/>
      <name val="Arial"/>
      <family val="2"/>
    </font>
    <font>
      <sz val="8"/>
      <name val="Arial"/>
      <family val="2"/>
    </font>
    <font>
      <b/>
      <i/>
      <sz val="10"/>
      <name val="Arial"/>
      <family val="2"/>
    </font>
    <font>
      <b/>
      <sz val="8"/>
      <name val="Arial"/>
      <family val="2"/>
    </font>
    <font>
      <b/>
      <sz val="14"/>
      <name val="Arial"/>
      <family val="2"/>
    </font>
    <font>
      <u/>
      <sz val="10"/>
      <color indexed="12"/>
      <name val="Arial"/>
      <family val="2"/>
    </font>
    <font>
      <b/>
      <sz val="16"/>
      <name val="Arial"/>
      <family val="2"/>
    </font>
    <font>
      <sz val="11"/>
      <name val="Arial"/>
      <family val="2"/>
    </font>
    <font>
      <i/>
      <sz val="10"/>
      <name val="Arial"/>
      <family val="2"/>
    </font>
    <font>
      <i/>
      <sz val="8"/>
      <name val="Arial"/>
      <family val="2"/>
    </font>
    <font>
      <sz val="9"/>
      <name val="Arial"/>
      <family val="2"/>
    </font>
    <font>
      <i/>
      <sz val="9"/>
      <name val="Arial"/>
      <family val="2"/>
    </font>
    <font>
      <b/>
      <i/>
      <sz val="9"/>
      <name val="Arial"/>
      <family val="2"/>
    </font>
    <font>
      <sz val="10"/>
      <name val="Arial"/>
      <family val="2"/>
    </font>
    <font>
      <sz val="10"/>
      <color theme="0" tint="-0.14999847407452621"/>
      <name val="Arial"/>
      <family val="2"/>
    </font>
    <font>
      <u/>
      <sz val="12"/>
      <name val="Arial"/>
      <family val="2"/>
    </font>
    <font>
      <b/>
      <u/>
      <sz val="12"/>
      <name val="Arial"/>
      <family val="2"/>
    </font>
    <font>
      <u/>
      <sz val="10"/>
      <name val="Arial"/>
      <family val="2"/>
    </font>
    <font>
      <b/>
      <sz val="13"/>
      <name val="Arial"/>
      <family val="2"/>
    </font>
    <font>
      <b/>
      <sz val="9"/>
      <color rgb="FFC00000"/>
      <name val="Arial"/>
      <family val="2"/>
    </font>
    <font>
      <sz val="7"/>
      <color theme="0"/>
      <name val="Arial"/>
      <family val="2"/>
    </font>
    <font>
      <sz val="10"/>
      <color theme="0"/>
      <name val="Arial"/>
      <family val="2"/>
    </font>
    <font>
      <sz val="8"/>
      <color rgb="FFC00000"/>
      <name val="Arial"/>
      <family val="2"/>
    </font>
    <font>
      <b/>
      <i/>
      <sz val="8"/>
      <name val="Arial"/>
      <family val="2"/>
    </font>
    <font>
      <b/>
      <sz val="8"/>
      <color rgb="FFC00000"/>
      <name val="Arial"/>
      <family val="2"/>
    </font>
    <font>
      <b/>
      <sz val="7"/>
      <name val="Arial"/>
      <family val="2"/>
    </font>
    <font>
      <b/>
      <i/>
      <sz val="12"/>
      <name val="Arial"/>
      <family val="2"/>
    </font>
    <font>
      <sz val="10"/>
      <color rgb="FFC00000"/>
      <name val="Arial"/>
      <family val="2"/>
    </font>
    <font>
      <b/>
      <i/>
      <sz val="14"/>
      <name val="Arial"/>
      <family val="2"/>
    </font>
    <font>
      <b/>
      <sz val="12"/>
      <color indexed="9"/>
      <name val="Arial"/>
      <family val="2"/>
    </font>
    <font>
      <sz val="10"/>
      <color theme="0" tint="-0.34998626667073579"/>
      <name val="Arial"/>
      <family val="2"/>
    </font>
    <font>
      <b/>
      <u/>
      <sz val="8"/>
      <name val="Arial"/>
      <family val="2"/>
    </font>
    <font>
      <b/>
      <i/>
      <sz val="8"/>
      <color rgb="FFC00000"/>
      <name val="Arial"/>
      <family val="2"/>
    </font>
    <font>
      <b/>
      <i/>
      <sz val="10"/>
      <color rgb="FFC00000"/>
      <name val="Arial"/>
      <family val="2"/>
    </font>
    <font>
      <b/>
      <u/>
      <sz val="8"/>
      <color theme="0" tint="-0.34998626667073579"/>
      <name val="Arial"/>
      <family val="2"/>
    </font>
    <font>
      <b/>
      <sz val="8"/>
      <color theme="0" tint="-0.34998626667073579"/>
      <name val="Arial"/>
      <family val="2"/>
    </font>
    <font>
      <u/>
      <sz val="10"/>
      <color theme="0" tint="-0.34998626667073579"/>
      <name val="Arial"/>
      <family val="2"/>
    </font>
    <font>
      <b/>
      <i/>
      <sz val="9"/>
      <color rgb="FF000000"/>
      <name val="Arial"/>
      <family val="2"/>
    </font>
    <font>
      <b/>
      <i/>
      <u/>
      <sz val="9"/>
      <color rgb="FF000000"/>
      <name val="Arial"/>
      <family val="2"/>
    </font>
    <font>
      <u/>
      <sz val="10"/>
      <color theme="0"/>
      <name val="Arial"/>
      <family val="2"/>
    </font>
    <font>
      <b/>
      <i/>
      <u/>
      <sz val="10"/>
      <name val="Arial"/>
      <family val="2"/>
    </font>
    <font>
      <sz val="10"/>
      <color theme="0" tint="-0.249977111117893"/>
      <name val="Arial"/>
      <family val="2"/>
    </font>
    <font>
      <u/>
      <sz val="10"/>
      <color theme="0" tint="-0.249977111117893"/>
      <name val="Arial"/>
      <family val="2"/>
    </font>
    <font>
      <b/>
      <sz val="8"/>
      <color theme="0" tint="-0.249977111117893"/>
      <name val="Arial"/>
      <family val="2"/>
    </font>
    <font>
      <b/>
      <u/>
      <sz val="8"/>
      <color theme="0" tint="-0.249977111117893"/>
      <name val="Arial"/>
      <family val="2"/>
    </font>
    <font>
      <sz val="7"/>
      <color theme="0" tint="-0.249977111117893"/>
      <name val="Arial"/>
      <family val="2"/>
    </font>
    <font>
      <i/>
      <sz val="7"/>
      <color theme="0" tint="-0.249977111117893"/>
      <name val="Arial"/>
      <family val="2"/>
    </font>
    <font>
      <sz val="12"/>
      <color theme="0" tint="-0.249977111117893"/>
      <name val="Arial"/>
      <family val="2"/>
    </font>
    <font>
      <u/>
      <sz val="12"/>
      <color theme="0" tint="-0.249977111117893"/>
      <name val="Arial"/>
      <family val="2"/>
    </font>
    <font>
      <u/>
      <sz val="7"/>
      <color theme="0" tint="-0.249977111117893"/>
      <name val="Arial"/>
      <family val="2"/>
    </font>
    <font>
      <i/>
      <sz val="9"/>
      <color theme="0" tint="-0.249977111117893"/>
      <name val="Arial"/>
      <family val="2"/>
    </font>
    <font>
      <sz val="10"/>
      <color theme="1" tint="0.499984740745262"/>
      <name val="Arial"/>
      <family val="2"/>
    </font>
    <font>
      <sz val="10"/>
      <color theme="1" tint="0.34998626667073579"/>
      <name val="Arial"/>
      <family val="2"/>
    </font>
    <font>
      <b/>
      <sz val="10"/>
      <color theme="1" tint="0.34998626667073579"/>
      <name val="Arial"/>
      <family val="2"/>
    </font>
    <font>
      <b/>
      <sz val="12"/>
      <color theme="1" tint="0.34998626667073579"/>
      <name val="Arial"/>
      <family val="2"/>
    </font>
    <font>
      <sz val="9"/>
      <color theme="1" tint="0.499984740745262"/>
      <name val="Arial"/>
      <family val="2"/>
    </font>
    <font>
      <sz val="7"/>
      <color theme="1" tint="0.34998626667073579"/>
      <name val="Arial"/>
      <family val="2"/>
    </font>
    <font>
      <u/>
      <sz val="12"/>
      <color indexed="12"/>
      <name val="Arial"/>
      <family val="2"/>
    </font>
  </fonts>
  <fills count="15">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2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6" tint="0.59996337778862885"/>
        <bgColor indexed="64"/>
      </patternFill>
    </fill>
    <fill>
      <patternFill patternType="solid">
        <fgColor rgb="FFF8EBA0"/>
        <bgColor indexed="64"/>
      </patternFill>
    </fill>
    <fill>
      <patternFill patternType="lightUp">
        <fgColor theme="6" tint="-0.24994659260841701"/>
        <bgColor theme="6" tint="0.79995117038483843"/>
      </patternFill>
    </fill>
    <fill>
      <patternFill patternType="solid">
        <fgColor rgb="FFFFFFCC"/>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auto="1"/>
      </right>
      <top style="thin">
        <color indexed="64"/>
      </top>
      <bottom style="medium">
        <color auto="1"/>
      </bottom>
      <diagonal/>
    </border>
    <border>
      <left style="thin">
        <color indexed="64"/>
      </left>
      <right style="medium">
        <color auto="1"/>
      </right>
      <top style="medium">
        <color auto="1"/>
      </top>
      <bottom style="thin">
        <color indexed="64"/>
      </bottom>
      <diagonal/>
    </border>
    <border>
      <left/>
      <right style="thick">
        <color indexed="64"/>
      </right>
      <top/>
      <bottom/>
      <diagonal/>
    </border>
    <border>
      <left style="thick">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right/>
      <top style="thin">
        <color indexed="64"/>
      </top>
      <bottom style="medium">
        <color indexed="64"/>
      </bottom>
      <diagonal/>
    </border>
    <border>
      <left style="medium">
        <color indexed="64"/>
      </left>
      <right style="thick">
        <color auto="1"/>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medium">
        <color indexed="64"/>
      </top>
      <bottom style="medium">
        <color indexed="64"/>
      </bottom>
      <diagonal/>
    </border>
    <border>
      <left/>
      <right style="medium">
        <color auto="1"/>
      </right>
      <top style="thin">
        <color indexed="64"/>
      </top>
      <bottom/>
      <diagonal/>
    </border>
    <border>
      <left style="medium">
        <color indexed="64"/>
      </left>
      <right/>
      <top style="thin">
        <color indexed="64"/>
      </top>
      <bottom/>
      <diagonal/>
    </border>
    <border>
      <left style="thick">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style="hair">
        <color indexed="64"/>
      </top>
      <bottom style="hair">
        <color indexed="64"/>
      </bottom>
      <diagonal/>
    </border>
    <border>
      <left style="medium">
        <color theme="1" tint="0.499984740745262"/>
      </left>
      <right style="medium">
        <color indexed="64"/>
      </right>
      <top style="hair">
        <color indexed="64"/>
      </top>
      <bottom style="hair">
        <color indexed="64"/>
      </bottom>
      <diagonal/>
    </border>
    <border>
      <left style="medium">
        <color theme="1" tint="0.499984740745262"/>
      </left>
      <right style="medium">
        <color indexed="64"/>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indexed="64"/>
      </right>
      <top style="hair">
        <color indexed="64"/>
      </top>
      <bottom style="thick">
        <color theme="1" tint="0.499984740745262"/>
      </bottom>
      <diagonal/>
    </border>
    <border>
      <left/>
      <right style="medium">
        <color theme="1" tint="0.499984740745262"/>
      </right>
      <top style="hair">
        <color indexed="64"/>
      </top>
      <bottom style="thick">
        <color theme="1" tint="0.499984740745262"/>
      </bottom>
      <diagonal/>
    </border>
    <border>
      <left style="medium">
        <color theme="1" tint="0.499984740745262"/>
      </left>
      <right style="medium">
        <color indexed="64"/>
      </right>
      <top/>
      <bottom style="hair">
        <color indexed="64"/>
      </bottom>
      <diagonal/>
    </border>
    <border>
      <left/>
      <right style="medium">
        <color theme="1" tint="0.499984740745262"/>
      </right>
      <top/>
      <bottom style="hair">
        <color indexed="64"/>
      </bottom>
      <diagonal/>
    </border>
    <border>
      <left style="medium">
        <color theme="1" tint="0.499984740745262"/>
      </left>
      <right style="medium">
        <color indexed="64"/>
      </right>
      <top style="thick">
        <color theme="1" tint="0.499984740745262"/>
      </top>
      <bottom style="hair">
        <color theme="1" tint="0.499984740745262"/>
      </bottom>
      <diagonal/>
    </border>
    <border>
      <left/>
      <right style="medium">
        <color theme="1" tint="0.499984740745262"/>
      </right>
      <top style="thick">
        <color theme="1" tint="0.499984740745262"/>
      </top>
      <bottom style="hair">
        <color theme="1" tint="0.499984740745262"/>
      </bottom>
      <diagonal/>
    </border>
    <border>
      <left style="medium">
        <color theme="1" tint="0.499984740745262"/>
      </left>
      <right style="medium">
        <color indexed="64"/>
      </right>
      <top style="thick">
        <color theme="1" tint="0.499984740745262"/>
      </top>
      <bottom style="medium">
        <color theme="1" tint="0.499984740745262"/>
      </bottom>
      <diagonal/>
    </border>
    <border>
      <left/>
      <right style="medium">
        <color theme="1" tint="0.499984740745262"/>
      </right>
      <top style="thick">
        <color theme="1" tint="0.499984740745262"/>
      </top>
      <bottom style="medium">
        <color theme="1" tint="0.499984740745262"/>
      </bottom>
      <diagonal/>
    </border>
    <border>
      <left style="medium">
        <color theme="1" tint="0.499984740745262"/>
      </left>
      <right style="medium">
        <color indexed="64"/>
      </right>
      <top style="medium">
        <color theme="1" tint="0.499984740745262"/>
      </top>
      <bottom style="thick">
        <color theme="1" tint="0.499984740745262"/>
      </bottom>
      <diagonal/>
    </border>
    <border>
      <left/>
      <right style="medium">
        <color theme="1" tint="0.499984740745262"/>
      </right>
      <top style="medium">
        <color theme="1" tint="0.499984740745262"/>
      </top>
      <bottom style="thick">
        <color theme="1" tint="0.499984740745262"/>
      </bottom>
      <diagonal/>
    </border>
    <border>
      <left/>
      <right style="medium">
        <color theme="1" tint="0.499984740745262"/>
      </right>
      <top/>
      <bottom/>
      <diagonal/>
    </border>
    <border>
      <left/>
      <right style="medium">
        <color theme="1" tint="0.499984740745262"/>
      </right>
      <top/>
      <bottom style="medium">
        <color theme="1" tint="0.499984740745262"/>
      </bottom>
      <diagonal/>
    </border>
  </borders>
  <cellStyleXfs count="2">
    <xf numFmtId="0" fontId="0" fillId="0" borderId="0"/>
    <xf numFmtId="0" fontId="12" fillId="0" borderId="0" applyNumberFormat="0" applyFill="0" applyBorder="0" applyAlignment="0" applyProtection="0">
      <alignment vertical="top"/>
      <protection locked="0"/>
    </xf>
  </cellStyleXfs>
  <cellXfs count="839">
    <xf numFmtId="0" fontId="0" fillId="0" borderId="0" xfId="0"/>
    <xf numFmtId="0" fontId="7" fillId="0" borderId="0" xfId="0" applyFont="1"/>
    <xf numFmtId="0" fontId="0" fillId="0" borderId="0" xfId="0" applyBorder="1"/>
    <xf numFmtId="0" fontId="0" fillId="0" borderId="0" xfId="0" applyFill="1" applyBorder="1"/>
    <xf numFmtId="0" fontId="0" fillId="0" borderId="0" xfId="0" applyProtection="1">
      <protection locked="0"/>
    </xf>
    <xf numFmtId="0" fontId="0" fillId="0" borderId="0" xfId="0" applyProtection="1"/>
    <xf numFmtId="0" fontId="6" fillId="0" borderId="0" xfId="0" applyFont="1"/>
    <xf numFmtId="0" fontId="2" fillId="0" borderId="0" xfId="0" applyFont="1" applyFill="1" applyBorder="1" applyAlignment="1" applyProtection="1">
      <alignment vertical="center"/>
    </xf>
    <xf numFmtId="0" fontId="0" fillId="0" borderId="0" xfId="0" applyFill="1" applyBorder="1" applyProtection="1"/>
    <xf numFmtId="0" fontId="24" fillId="0" borderId="0" xfId="0" applyFont="1"/>
    <xf numFmtId="3" fontId="20" fillId="0" borderId="0" xfId="0" applyNumberFormat="1" applyFont="1" applyFill="1" applyBorder="1" applyAlignment="1"/>
    <xf numFmtId="3" fontId="20" fillId="0" borderId="0" xfId="0" applyNumberFormat="1" applyFont="1" applyFill="1" applyBorder="1" applyAlignment="1" applyProtection="1">
      <alignment horizontal="center"/>
      <protection locked="0"/>
    </xf>
    <xf numFmtId="3" fontId="21" fillId="0" borderId="0" xfId="0" applyNumberFormat="1" applyFont="1" applyFill="1" applyBorder="1" applyAlignment="1"/>
    <xf numFmtId="0" fontId="0" fillId="0" borderId="0" xfId="0" applyBorder="1" applyAlignment="1"/>
    <xf numFmtId="0" fontId="0" fillId="0" borderId="0" xfId="0" applyBorder="1" applyProtection="1"/>
    <xf numFmtId="0" fontId="0" fillId="0" borderId="15" xfId="0" applyBorder="1"/>
    <xf numFmtId="0" fontId="0" fillId="7" borderId="10" xfId="0" applyFill="1" applyBorder="1"/>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Border="1" applyAlignment="1">
      <alignment horizontal="left" vertical="top" wrapText="1"/>
    </xf>
    <xf numFmtId="0" fontId="17" fillId="7" borderId="10" xfId="0" applyFont="1" applyFill="1" applyBorder="1" applyAlignment="1">
      <alignment horizontal="left" vertical="center"/>
    </xf>
    <xf numFmtId="0" fontId="7" fillId="7" borderId="0" xfId="0" applyFont="1" applyFill="1" applyBorder="1" applyAlignment="1">
      <alignment horizontal="right" vertical="center"/>
    </xf>
    <xf numFmtId="0" fontId="7" fillId="7" borderId="10" xfId="0" applyFont="1" applyFill="1" applyBorder="1" applyAlignment="1">
      <alignment vertical="center"/>
    </xf>
    <xf numFmtId="0" fontId="0" fillId="7" borderId="0" xfId="0" applyFill="1" applyProtection="1"/>
    <xf numFmtId="0" fontId="6" fillId="7" borderId="0" xfId="0" applyFont="1" applyFill="1" applyProtection="1"/>
    <xf numFmtId="0" fontId="5" fillId="7" borderId="0" xfId="0" applyFont="1" applyFill="1"/>
    <xf numFmtId="0" fontId="17" fillId="7" borderId="0" xfId="0" applyFont="1" applyFill="1"/>
    <xf numFmtId="0" fontId="18" fillId="7" borderId="0" xfId="0" quotePrefix="1" applyFont="1" applyFill="1" applyAlignment="1" applyProtection="1">
      <alignment vertical="top"/>
    </xf>
    <xf numFmtId="0" fontId="0" fillId="7" borderId="0" xfId="0" applyFill="1" applyAlignment="1" applyProtection="1">
      <alignment vertical="center"/>
    </xf>
    <xf numFmtId="0" fontId="5" fillId="7" borderId="0" xfId="0" applyFont="1" applyFill="1" applyAlignment="1">
      <alignment vertical="center"/>
    </xf>
    <xf numFmtId="0" fontId="17" fillId="7" borderId="0" xfId="0" applyFont="1" applyFill="1" applyAlignment="1">
      <alignment vertical="center"/>
    </xf>
    <xf numFmtId="0" fontId="18" fillId="0" borderId="0" xfId="0" applyFont="1" applyBorder="1"/>
    <xf numFmtId="0" fontId="0" fillId="0" borderId="0" xfId="0" applyBorder="1" applyAlignment="1" applyProtection="1"/>
    <xf numFmtId="0" fontId="6" fillId="0" borderId="0" xfId="0" applyFont="1" applyBorder="1" applyAlignment="1" applyProtection="1"/>
    <xf numFmtId="0" fontId="7" fillId="0" borderId="12" xfId="0" applyFont="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1" fillId="7" borderId="0" xfId="0" applyFont="1" applyFill="1" applyBorder="1" applyAlignment="1" applyProtection="1">
      <alignment vertical="center"/>
    </xf>
    <xf numFmtId="0" fontId="0" fillId="0" borderId="0" xfId="0" applyAlignment="1" applyProtection="1"/>
    <xf numFmtId="0" fontId="7" fillId="8" borderId="12" xfId="0" applyFont="1" applyFill="1" applyBorder="1" applyAlignment="1" applyProtection="1">
      <alignment horizontal="center" vertical="center"/>
    </xf>
    <xf numFmtId="0" fontId="7" fillId="8" borderId="23" xfId="0" applyFont="1" applyFill="1" applyBorder="1" applyAlignment="1" applyProtection="1">
      <alignment horizontal="center" vertical="center"/>
    </xf>
    <xf numFmtId="0" fontId="7" fillId="8" borderId="16" xfId="0" applyFont="1" applyFill="1" applyBorder="1" applyAlignment="1" applyProtection="1">
      <alignment horizontal="center" vertical="center"/>
    </xf>
    <xf numFmtId="165" fontId="7" fillId="8" borderId="12" xfId="0" applyNumberFormat="1" applyFont="1" applyFill="1" applyBorder="1" applyAlignment="1" applyProtection="1">
      <alignment horizontal="center" vertical="center"/>
    </xf>
    <xf numFmtId="0" fontId="7" fillId="8" borderId="19" xfId="0" applyFont="1" applyFill="1" applyBorder="1" applyAlignment="1" applyProtection="1">
      <alignment horizontal="center" vertical="center"/>
    </xf>
    <xf numFmtId="0" fontId="37" fillId="0" borderId="0" xfId="0" applyFont="1"/>
    <xf numFmtId="0" fontId="38" fillId="0" borderId="0" xfId="0" applyFont="1" applyFill="1"/>
    <xf numFmtId="0" fontId="24" fillId="0" borderId="0" xfId="0" applyFont="1" applyFill="1"/>
    <xf numFmtId="0" fontId="10" fillId="0" borderId="0" xfId="0" applyFont="1" applyFill="1"/>
    <xf numFmtId="0" fontId="11" fillId="0" borderId="27" xfId="0" applyFont="1" applyBorder="1" applyAlignment="1">
      <alignment vertical="center"/>
    </xf>
    <xf numFmtId="0" fontId="7" fillId="0" borderId="10" xfId="0" applyFont="1" applyBorder="1" applyAlignment="1">
      <alignment horizontal="right" vertical="center" indent="1"/>
    </xf>
    <xf numFmtId="0" fontId="7" fillId="7" borderId="8" xfId="0" applyFont="1" applyFill="1" applyBorder="1" applyAlignment="1">
      <alignment horizontal="right" vertical="center"/>
    </xf>
    <xf numFmtId="0" fontId="13" fillId="7" borderId="0" xfId="0" applyFont="1" applyFill="1" applyBorder="1" applyAlignment="1">
      <alignment vertical="center"/>
    </xf>
    <xf numFmtId="0" fontId="0" fillId="7" borderId="0" xfId="0" applyFill="1" applyBorder="1"/>
    <xf numFmtId="0" fontId="2" fillId="7" borderId="0" xfId="0" applyFont="1" applyFill="1" applyBorder="1"/>
    <xf numFmtId="0" fontId="2" fillId="7" borderId="0" xfId="0" applyFont="1" applyFill="1" applyBorder="1" applyAlignment="1">
      <alignment horizontal="right" vertical="center" wrapText="1"/>
    </xf>
    <xf numFmtId="0" fontId="2" fillId="7" borderId="0" xfId="0" applyFont="1" applyFill="1" applyBorder="1" applyAlignment="1">
      <alignment horizontal="right" vertical="center"/>
    </xf>
    <xf numFmtId="0" fontId="41" fillId="0" borderId="0" xfId="0" applyFont="1" applyFill="1"/>
    <xf numFmtId="0" fontId="43" fillId="0" borderId="0" xfId="0" applyFont="1"/>
    <xf numFmtId="0" fontId="42" fillId="0" borderId="0" xfId="0" applyFont="1" applyFill="1"/>
    <xf numFmtId="0" fontId="8" fillId="0" borderId="1" xfId="0" applyFont="1" applyBorder="1"/>
    <xf numFmtId="0" fontId="0" fillId="7" borderId="0" xfId="0" applyFill="1" applyBorder="1" applyProtection="1"/>
    <xf numFmtId="0" fontId="10" fillId="7" borderId="0" xfId="0" quotePrefix="1" applyFont="1" applyFill="1" applyBorder="1" applyAlignment="1" applyProtection="1">
      <alignment vertical="center"/>
    </xf>
    <xf numFmtId="0" fontId="0" fillId="7" borderId="0" xfId="0" applyFill="1" applyBorder="1" applyAlignment="1" applyProtection="1">
      <alignment vertical="center"/>
    </xf>
    <xf numFmtId="0" fontId="30" fillId="7" borderId="0" xfId="0" applyFont="1" applyFill="1" applyBorder="1" applyAlignment="1" applyProtection="1">
      <alignment vertical="top"/>
    </xf>
    <xf numFmtId="0" fontId="0" fillId="7" borderId="0" xfId="0" applyFill="1" applyBorder="1" applyAlignment="1" applyProtection="1">
      <alignment vertical="top"/>
    </xf>
    <xf numFmtId="0" fontId="0" fillId="0" borderId="9" xfId="0" applyBorder="1" applyProtection="1"/>
    <xf numFmtId="0" fontId="0" fillId="0" borderId="10" xfId="0" applyBorder="1" applyProtection="1"/>
    <xf numFmtId="0" fontId="7" fillId="0" borderId="14" xfId="0" quotePrefix="1" applyFont="1" applyBorder="1" applyAlignment="1" applyProtection="1">
      <alignment horizontal="center" vertical="center"/>
    </xf>
    <xf numFmtId="0" fontId="7" fillId="0" borderId="43" xfId="0" quotePrefix="1" applyFont="1" applyBorder="1" applyAlignment="1" applyProtection="1">
      <alignment horizontal="center" vertical="center"/>
    </xf>
    <xf numFmtId="0" fontId="7" fillId="0" borderId="11" xfId="0" quotePrefix="1" applyFont="1" applyBorder="1" applyAlignment="1" applyProtection="1">
      <alignment horizontal="center" vertical="center"/>
    </xf>
    <xf numFmtId="0" fontId="2" fillId="0" borderId="15" xfId="0" applyFont="1" applyBorder="1" applyAlignment="1" applyProtection="1">
      <alignment horizontal="center" vertical="center" wrapText="1"/>
    </xf>
    <xf numFmtId="165" fontId="2" fillId="0" borderId="0" xfId="0" applyNumberFormat="1" applyFont="1" applyFill="1" applyBorder="1" applyAlignment="1" applyProtection="1">
      <alignment horizontal="center" vertical="center"/>
    </xf>
    <xf numFmtId="0" fontId="5" fillId="7" borderId="0" xfId="0" applyFont="1" applyFill="1" applyBorder="1" applyAlignment="1" applyProtection="1">
      <alignment vertical="top"/>
    </xf>
    <xf numFmtId="0" fontId="2" fillId="0" borderId="0" xfId="0" applyFont="1" applyFill="1" applyBorder="1" applyProtection="1"/>
    <xf numFmtId="0" fontId="11" fillId="7" borderId="0" xfId="0" applyFont="1" applyFill="1" applyBorder="1" applyProtection="1"/>
    <xf numFmtId="0" fontId="0" fillId="7" borderId="0" xfId="0" applyFill="1" applyBorder="1" applyAlignment="1" applyProtection="1">
      <alignment wrapText="1"/>
    </xf>
    <xf numFmtId="0" fontId="22" fillId="0" borderId="0" xfId="0" applyFont="1" applyBorder="1" applyProtection="1"/>
    <xf numFmtId="0" fontId="7" fillId="0" borderId="41" xfId="0" applyFont="1" applyBorder="1" applyAlignment="1" applyProtection="1">
      <alignment vertical="center"/>
    </xf>
    <xf numFmtId="0" fontId="7" fillId="0" borderId="22" xfId="0" applyFont="1" applyBorder="1" applyAlignment="1" applyProtection="1">
      <alignment horizontal="right" vertical="center" indent="1"/>
    </xf>
    <xf numFmtId="0" fontId="7" fillId="0" borderId="2" xfId="0" applyFont="1" applyBorder="1" applyAlignment="1" applyProtection="1">
      <alignment horizontal="left" vertical="center"/>
    </xf>
    <xf numFmtId="0" fontId="24" fillId="0" borderId="2" xfId="0" applyFont="1" applyBorder="1" applyAlignment="1" applyProtection="1">
      <alignment vertical="center"/>
    </xf>
    <xf numFmtId="0" fontId="7" fillId="0" borderId="2" xfId="0" applyFont="1" applyBorder="1" applyAlignment="1" applyProtection="1">
      <alignment horizontal="right" vertical="center" indent="1"/>
    </xf>
    <xf numFmtId="0" fontId="5" fillId="0" borderId="0" xfId="0" applyFont="1" applyBorder="1" applyAlignment="1" applyProtection="1">
      <alignment horizontal="right" vertical="center"/>
    </xf>
    <xf numFmtId="0" fontId="7" fillId="0" borderId="0" xfId="0" applyFont="1" applyBorder="1" applyAlignment="1" applyProtection="1">
      <alignment horizontal="right" vertical="center" indent="1"/>
    </xf>
    <xf numFmtId="0" fontId="24" fillId="0" borderId="0" xfId="0" applyFont="1" applyBorder="1" applyProtection="1"/>
    <xf numFmtId="0" fontId="7" fillId="0" borderId="0" xfId="0" applyFont="1" applyBorder="1" applyProtection="1"/>
    <xf numFmtId="0" fontId="24" fillId="0" borderId="30" xfId="0" applyFont="1" applyBorder="1" applyProtection="1"/>
    <xf numFmtId="0" fontId="5" fillId="0" borderId="13" xfId="0" applyFont="1" applyBorder="1" applyAlignment="1" applyProtection="1">
      <alignment horizontal="center"/>
    </xf>
    <xf numFmtId="3" fontId="20" fillId="0" borderId="0" xfId="0" applyNumberFormat="1" applyFont="1" applyFill="1" applyBorder="1" applyProtection="1"/>
    <xf numFmtId="0" fontId="5" fillId="0" borderId="37" xfId="0" applyFont="1" applyBorder="1" applyAlignment="1" applyProtection="1">
      <alignment horizontal="center"/>
    </xf>
    <xf numFmtId="0" fontId="32" fillId="0" borderId="4" xfId="0" applyFont="1" applyBorder="1" applyProtection="1"/>
    <xf numFmtId="0" fontId="7" fillId="0" borderId="17" xfId="0" applyFont="1" applyFill="1" applyBorder="1" applyProtection="1"/>
    <xf numFmtId="0" fontId="0" fillId="0" borderId="3" xfId="0" applyFill="1" applyBorder="1" applyProtection="1"/>
    <xf numFmtId="3" fontId="17" fillId="0" borderId="4" xfId="0" applyNumberFormat="1" applyFont="1" applyFill="1" applyBorder="1" applyAlignment="1" applyProtection="1"/>
    <xf numFmtId="0" fontId="15" fillId="0" borderId="18" xfId="0" applyFont="1" applyFill="1" applyBorder="1" applyAlignment="1" applyProtection="1">
      <alignment wrapText="1"/>
    </xf>
    <xf numFmtId="0" fontId="3" fillId="0" borderId="0" xfId="0" applyFont="1" applyBorder="1" applyProtection="1"/>
    <xf numFmtId="0" fontId="24" fillId="0" borderId="0" xfId="0" applyFont="1" applyBorder="1" applyAlignment="1" applyProtection="1">
      <alignment vertical="center"/>
    </xf>
    <xf numFmtId="0" fontId="0" fillId="0" borderId="30" xfId="0" applyBorder="1" applyProtection="1"/>
    <xf numFmtId="0" fontId="7" fillId="0" borderId="13" xfId="0" applyFont="1" applyBorder="1" applyAlignment="1" applyProtection="1">
      <alignment vertical="center"/>
    </xf>
    <xf numFmtId="0" fontId="7" fillId="0" borderId="42" xfId="0" applyFont="1" applyBorder="1" applyAlignment="1" applyProtection="1">
      <alignment horizontal="right" vertical="center" indent="1"/>
    </xf>
    <xf numFmtId="0" fontId="7" fillId="0" borderId="0" xfId="0" applyFont="1" applyBorder="1" applyAlignment="1" applyProtection="1">
      <alignment horizontal="left" vertical="center"/>
    </xf>
    <xf numFmtId="0" fontId="0" fillId="7" borderId="41" xfId="0" applyFill="1" applyBorder="1" applyProtection="1"/>
    <xf numFmtId="0" fontId="0" fillId="7" borderId="2" xfId="0" applyFill="1" applyBorder="1" applyProtection="1"/>
    <xf numFmtId="3" fontId="27" fillId="7" borderId="0" xfId="0" applyNumberFormat="1" applyFont="1" applyFill="1" applyBorder="1" applyAlignment="1" applyProtection="1"/>
    <xf numFmtId="3" fontId="20" fillId="7" borderId="0" xfId="0" applyNumberFormat="1" applyFont="1" applyFill="1" applyBorder="1" applyAlignment="1" applyProtection="1"/>
    <xf numFmtId="3" fontId="20" fillId="7" borderId="40" xfId="0" applyNumberFormat="1" applyFont="1" applyFill="1" applyBorder="1" applyAlignment="1" applyProtection="1">
      <alignment horizontal="center"/>
    </xf>
    <xf numFmtId="0" fontId="7" fillId="0" borderId="0" xfId="0" applyFont="1" applyBorder="1" applyAlignment="1" applyProtection="1"/>
    <xf numFmtId="0" fontId="0" fillId="0" borderId="30" xfId="0" applyBorder="1" applyAlignment="1" applyProtection="1"/>
    <xf numFmtId="0" fontId="7" fillId="0" borderId="17" xfId="0" applyFont="1" applyBorder="1" applyAlignment="1" applyProtection="1">
      <alignment vertical="center"/>
    </xf>
    <xf numFmtId="0" fontId="23" fillId="0" borderId="3" xfId="0" applyFont="1" applyBorder="1" applyAlignment="1" applyProtection="1">
      <alignment vertical="center"/>
    </xf>
    <xf numFmtId="0" fontId="24" fillId="0" borderId="3" xfId="0" applyFont="1" applyFill="1" applyBorder="1" applyAlignment="1" applyProtection="1">
      <alignment vertical="center"/>
    </xf>
    <xf numFmtId="0" fontId="6" fillId="0" borderId="3" xfId="0" applyFont="1" applyBorder="1" applyAlignment="1" applyProtection="1">
      <alignment vertical="center"/>
    </xf>
    <xf numFmtId="0" fontId="7" fillId="0" borderId="3" xfId="0" applyFont="1" applyBorder="1" applyAlignment="1" applyProtection="1">
      <alignment horizontal="right" vertical="center" indent="1"/>
    </xf>
    <xf numFmtId="0" fontId="24" fillId="0" borderId="3" xfId="0" applyFont="1" applyBorder="1" applyProtection="1"/>
    <xf numFmtId="0" fontId="7" fillId="0" borderId="18" xfId="0" applyFont="1" applyBorder="1" applyAlignment="1" applyProtection="1">
      <alignment horizontal="right" vertical="center" indent="1"/>
    </xf>
    <xf numFmtId="0" fontId="24" fillId="0" borderId="18" xfId="0" applyFont="1" applyFill="1" applyBorder="1" applyAlignment="1" applyProtection="1">
      <alignment vertical="center"/>
    </xf>
    <xf numFmtId="0" fontId="0" fillId="0" borderId="13" xfId="0" applyFill="1" applyBorder="1" applyProtection="1"/>
    <xf numFmtId="3" fontId="28" fillId="0" borderId="0" xfId="0" applyNumberFormat="1" applyFont="1" applyFill="1" applyBorder="1" applyAlignment="1" applyProtection="1"/>
    <xf numFmtId="3" fontId="20" fillId="0" borderId="0" xfId="0" applyNumberFormat="1" applyFont="1" applyFill="1" applyBorder="1" applyAlignment="1" applyProtection="1"/>
    <xf numFmtId="3" fontId="20" fillId="0" borderId="30" xfId="0" applyNumberFormat="1" applyFont="1" applyFill="1" applyBorder="1" applyAlignment="1" applyProtection="1">
      <alignment horizontal="center"/>
    </xf>
    <xf numFmtId="0" fontId="11" fillId="0" borderId="9" xfId="0" applyFont="1" applyBorder="1" applyAlignment="1" applyProtection="1">
      <alignment vertical="center"/>
    </xf>
    <xf numFmtId="0" fontId="23" fillId="0" borderId="10" xfId="0" applyFont="1" applyBorder="1" applyAlignment="1" applyProtection="1">
      <alignment vertical="center"/>
    </xf>
    <xf numFmtId="0" fontId="5" fillId="0" borderId="13" xfId="0" applyFont="1" applyBorder="1" applyAlignment="1" applyProtection="1">
      <alignment vertical="center"/>
    </xf>
    <xf numFmtId="0" fontId="8" fillId="0" borderId="0" xfId="0" applyFont="1" applyBorder="1" applyAlignment="1" applyProtection="1">
      <alignment vertical="top" wrapText="1"/>
    </xf>
    <xf numFmtId="0" fontId="8" fillId="0" borderId="8" xfId="0" applyFont="1" applyBorder="1" applyAlignment="1" applyProtection="1">
      <alignment vertical="top" wrapText="1"/>
    </xf>
    <xf numFmtId="0" fontId="17" fillId="0" borderId="9" xfId="0" applyFont="1" applyBorder="1" applyProtection="1"/>
    <xf numFmtId="0" fontId="17" fillId="0" borderId="7" xfId="0" applyFont="1" applyBorder="1" applyProtection="1"/>
    <xf numFmtId="0" fontId="0" fillId="0" borderId="8" xfId="0" applyBorder="1" applyProtection="1"/>
    <xf numFmtId="0" fontId="23" fillId="0" borderId="0" xfId="0" applyFont="1" applyBorder="1" applyAlignment="1" applyProtection="1">
      <alignment vertical="center"/>
    </xf>
    <xf numFmtId="0" fontId="17" fillId="0" borderId="2" xfId="0" applyFont="1" applyBorder="1" applyAlignment="1" applyProtection="1">
      <alignment wrapText="1"/>
    </xf>
    <xf numFmtId="0" fontId="11" fillId="0" borderId="10" xfId="0" applyFont="1" applyBorder="1" applyAlignment="1" applyProtection="1">
      <alignment vertical="center"/>
    </xf>
    <xf numFmtId="0" fontId="5" fillId="0" borderId="10" xfId="0" applyFont="1" applyBorder="1" applyAlignment="1" applyProtection="1">
      <alignment horizontal="right" vertical="center"/>
    </xf>
    <xf numFmtId="0" fontId="7" fillId="0" borderId="10"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0" xfId="0" applyFont="1" applyBorder="1" applyAlignment="1" applyProtection="1">
      <alignment horizontal="center" vertical="center"/>
    </xf>
    <xf numFmtId="0" fontId="10" fillId="0" borderId="15" xfId="0" applyFont="1" applyBorder="1" applyAlignment="1" applyProtection="1">
      <alignment horizontal="center" vertical="center"/>
    </xf>
    <xf numFmtId="0" fontId="6" fillId="0" borderId="4" xfId="0" applyFont="1" applyFill="1" applyBorder="1" applyAlignment="1" applyProtection="1">
      <alignment vertical="center"/>
    </xf>
    <xf numFmtId="0" fontId="6" fillId="0" borderId="2" xfId="0" applyFont="1" applyFill="1" applyBorder="1" applyAlignment="1" applyProtection="1">
      <alignment vertical="center"/>
    </xf>
    <xf numFmtId="0" fontId="8" fillId="0" borderId="10" xfId="0" applyFont="1" applyBorder="1" applyAlignment="1" applyProtection="1">
      <alignment horizontal="right" indent="1"/>
    </xf>
    <xf numFmtId="0" fontId="6" fillId="0" borderId="10" xfId="0" applyFont="1" applyFill="1" applyBorder="1" applyAlignment="1" applyProtection="1">
      <alignment vertical="center"/>
    </xf>
    <xf numFmtId="0" fontId="34" fillId="0" borderId="15" xfId="0" applyFont="1" applyBorder="1" applyAlignment="1" applyProtection="1">
      <alignment horizontal="left" vertical="center" wrapText="1"/>
    </xf>
    <xf numFmtId="0" fontId="7" fillId="0" borderId="0" xfId="0" applyFont="1" applyBorder="1" applyAlignment="1" applyProtection="1">
      <alignment vertical="center"/>
    </xf>
    <xf numFmtId="0" fontId="29" fillId="0" borderId="30" xfId="0" applyFont="1" applyBorder="1" applyAlignment="1" applyProtection="1">
      <alignment horizontal="left" vertical="center" wrapText="1"/>
    </xf>
    <xf numFmtId="0" fontId="8" fillId="0" borderId="28" xfId="0" applyFont="1" applyBorder="1" applyAlignment="1" applyProtection="1">
      <alignment horizontal="center" vertical="center"/>
    </xf>
    <xf numFmtId="0" fontId="6" fillId="0" borderId="6" xfId="0" applyFont="1" applyFill="1" applyBorder="1" applyAlignment="1" applyProtection="1">
      <alignment vertical="center"/>
    </xf>
    <xf numFmtId="165" fontId="6" fillId="0" borderId="28"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165" fontId="6" fillId="0" borderId="3" xfId="0" applyNumberFormat="1" applyFont="1" applyFill="1" applyBorder="1" applyAlignment="1" applyProtection="1">
      <alignment vertical="center"/>
    </xf>
    <xf numFmtId="0" fontId="29" fillId="0" borderId="24" xfId="0" applyFont="1" applyBorder="1" applyAlignment="1" applyProtection="1">
      <alignment horizontal="left" vertical="center" wrapText="1"/>
    </xf>
    <xf numFmtId="165" fontId="6" fillId="0" borderId="2" xfId="0" applyNumberFormat="1" applyFont="1" applyFill="1" applyBorder="1" applyAlignment="1" applyProtection="1">
      <alignment vertical="center"/>
    </xf>
    <xf numFmtId="0" fontId="29" fillId="0" borderId="25" xfId="0" applyFont="1" applyBorder="1" applyAlignment="1" applyProtection="1">
      <alignment horizontal="left" vertical="center" wrapText="1"/>
    </xf>
    <xf numFmtId="0" fontId="8" fillId="0" borderId="6" xfId="0" applyFont="1" applyBorder="1" applyAlignment="1" applyProtection="1">
      <alignment horizontal="center" vertical="center"/>
    </xf>
    <xf numFmtId="9" fontId="8" fillId="0" borderId="10" xfId="0" quotePrefix="1"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0" fontId="7" fillId="0" borderId="10" xfId="0" applyFont="1" applyBorder="1" applyProtection="1"/>
    <xf numFmtId="0" fontId="5" fillId="0" borderId="6" xfId="0" applyFont="1" applyBorder="1" applyAlignment="1" applyProtection="1">
      <alignment vertical="center"/>
    </xf>
    <xf numFmtId="0" fontId="10" fillId="0" borderId="6" xfId="0" applyFont="1" applyBorder="1" applyAlignment="1" applyProtection="1">
      <alignment horizontal="center" vertical="center" wrapText="1"/>
    </xf>
    <xf numFmtId="0" fontId="6" fillId="0" borderId="0" xfId="0" applyFont="1" applyFill="1" applyBorder="1" applyAlignment="1" applyProtection="1">
      <alignment vertical="center"/>
    </xf>
    <xf numFmtId="0" fontId="10" fillId="0" borderId="15" xfId="0" applyFont="1" applyBorder="1" applyAlignment="1" applyProtection="1">
      <alignment horizontal="center" vertical="center" wrapText="1"/>
    </xf>
    <xf numFmtId="0" fontId="6" fillId="0" borderId="3" xfId="0" applyFont="1" applyBorder="1" applyProtection="1"/>
    <xf numFmtId="0" fontId="10" fillId="0" borderId="30" xfId="0" applyFont="1" applyBorder="1" applyAlignment="1" applyProtection="1">
      <alignment horizontal="center" vertical="center" wrapText="1"/>
    </xf>
    <xf numFmtId="0" fontId="6" fillId="0" borderId="40"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8" xfId="0" applyFont="1" applyFill="1" applyBorder="1" applyAlignment="1" applyProtection="1">
      <alignment vertical="center"/>
    </xf>
    <xf numFmtId="10" fontId="7" fillId="0" borderId="32" xfId="0" applyNumberFormat="1" applyFont="1" applyFill="1" applyBorder="1" applyAlignment="1" applyProtection="1">
      <alignment vertical="center"/>
      <protection locked="0"/>
    </xf>
    <xf numFmtId="0" fontId="13" fillId="0" borderId="0" xfId="0" applyFont="1" applyBorder="1" applyAlignment="1" applyProtection="1">
      <alignment vertical="top"/>
    </xf>
    <xf numFmtId="0" fontId="29" fillId="0" borderId="38" xfId="0" applyFont="1" applyBorder="1" applyAlignment="1" applyProtection="1">
      <alignment horizontal="left" vertical="center" wrapText="1"/>
    </xf>
    <xf numFmtId="3" fontId="7" fillId="0" borderId="12" xfId="0" applyNumberFormat="1" applyFont="1" applyFill="1" applyBorder="1" applyAlignment="1" applyProtection="1">
      <alignment horizontal="right" vertical="center" indent="1"/>
    </xf>
    <xf numFmtId="0" fontId="0" fillId="7" borderId="15" xfId="0" applyFill="1" applyBorder="1" applyAlignment="1">
      <alignment horizontal="left" vertical="center"/>
    </xf>
    <xf numFmtId="0" fontId="7" fillId="7" borderId="6" xfId="0" applyFont="1" applyFill="1" applyBorder="1" applyAlignment="1">
      <alignment horizontal="right"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31" xfId="0" applyFont="1" applyFill="1" applyBorder="1" applyAlignment="1">
      <alignment horizontal="center" vertical="center"/>
    </xf>
    <xf numFmtId="0" fontId="0" fillId="0" borderId="12" xfId="0" applyBorder="1" applyProtection="1"/>
    <xf numFmtId="0" fontId="2" fillId="12" borderId="12" xfId="0" applyFont="1" applyFill="1" applyBorder="1" applyAlignment="1" applyProtection="1">
      <alignment horizontal="center" vertical="center"/>
    </xf>
    <xf numFmtId="165" fontId="2" fillId="12" borderId="12" xfId="0" applyNumberFormat="1" applyFont="1" applyFill="1" applyBorder="1" applyAlignment="1" applyProtection="1">
      <alignment horizontal="center" vertical="center"/>
    </xf>
    <xf numFmtId="0" fontId="2" fillId="12" borderId="12" xfId="0" applyNumberFormat="1" applyFont="1" applyFill="1" applyBorder="1" applyAlignment="1" applyProtection="1">
      <alignment horizontal="center" vertical="center"/>
    </xf>
    <xf numFmtId="165" fontId="7" fillId="12" borderId="12" xfId="0" applyNumberFormat="1" applyFont="1" applyFill="1" applyBorder="1" applyAlignment="1" applyProtection="1">
      <alignment horizontal="center" vertical="center"/>
    </xf>
    <xf numFmtId="3" fontId="7" fillId="12" borderId="12" xfId="0" applyNumberFormat="1" applyFont="1" applyFill="1" applyBorder="1" applyAlignment="1" applyProtection="1">
      <alignment horizontal="center" vertical="center"/>
    </xf>
    <xf numFmtId="164" fontId="7" fillId="12" borderId="12" xfId="0" applyNumberFormat="1" applyFont="1" applyFill="1" applyBorder="1" applyAlignment="1" applyProtection="1">
      <alignment horizontal="center" vertical="center"/>
    </xf>
    <xf numFmtId="0" fontId="7" fillId="12" borderId="12" xfId="0" applyFont="1" applyFill="1" applyBorder="1" applyAlignment="1" applyProtection="1">
      <alignment horizontal="center" vertical="center"/>
    </xf>
    <xf numFmtId="0" fontId="7" fillId="12" borderId="23" xfId="0" applyFont="1" applyFill="1" applyBorder="1" applyAlignment="1" applyProtection="1">
      <alignment horizontal="center" vertical="center"/>
    </xf>
    <xf numFmtId="0" fontId="7" fillId="12" borderId="16" xfId="0" applyFont="1" applyFill="1" applyBorder="1" applyAlignment="1" applyProtection="1">
      <alignment horizontal="center" vertical="center"/>
    </xf>
    <xf numFmtId="0" fontId="7" fillId="12" borderId="19" xfId="0" applyFont="1" applyFill="1" applyBorder="1" applyAlignment="1" applyProtection="1">
      <alignment horizontal="center" vertical="center"/>
    </xf>
    <xf numFmtId="3" fontId="7" fillId="12" borderId="23" xfId="0" applyNumberFormat="1" applyFont="1" applyFill="1" applyBorder="1" applyAlignment="1" applyProtection="1">
      <alignment horizontal="right" vertical="center" indent="1"/>
    </xf>
    <xf numFmtId="165" fontId="7" fillId="12" borderId="23" xfId="0" applyNumberFormat="1" applyFont="1" applyFill="1" applyBorder="1" applyAlignment="1" applyProtection="1">
      <alignment horizontal="right" vertical="center" indent="1"/>
    </xf>
    <xf numFmtId="3" fontId="7" fillId="12" borderId="16" xfId="0" applyNumberFormat="1" applyFont="1" applyFill="1" applyBorder="1" applyAlignment="1" applyProtection="1">
      <alignment horizontal="right" vertical="center" indent="1"/>
    </xf>
    <xf numFmtId="165" fontId="7" fillId="12" borderId="16" xfId="0" applyNumberFormat="1" applyFont="1" applyFill="1" applyBorder="1" applyAlignment="1" applyProtection="1">
      <alignment horizontal="right" vertical="center" indent="1"/>
    </xf>
    <xf numFmtId="3" fontId="7" fillId="12" borderId="19" xfId="0" applyNumberFormat="1" applyFont="1" applyFill="1" applyBorder="1" applyAlignment="1" applyProtection="1">
      <alignment horizontal="right" vertical="center" indent="1"/>
    </xf>
    <xf numFmtId="165" fontId="7" fillId="12" borderId="19" xfId="0" applyNumberFormat="1" applyFont="1" applyFill="1" applyBorder="1" applyAlignment="1" applyProtection="1">
      <alignment horizontal="right" vertical="center" indent="1"/>
    </xf>
    <xf numFmtId="0" fontId="5" fillId="12" borderId="12" xfId="0" applyFont="1" applyFill="1" applyBorder="1" applyAlignment="1" applyProtection="1">
      <alignment horizontal="center" vertical="center"/>
    </xf>
    <xf numFmtId="3" fontId="17" fillId="12" borderId="12" xfId="0" applyNumberFormat="1" applyFont="1" applyFill="1" applyBorder="1" applyAlignment="1" applyProtection="1"/>
    <xf numFmtId="3" fontId="5" fillId="12" borderId="12" xfId="0" applyNumberFormat="1" applyFont="1" applyFill="1" applyBorder="1" applyAlignment="1" applyProtection="1">
      <alignment vertical="center"/>
    </xf>
    <xf numFmtId="164" fontId="5" fillId="12" borderId="12" xfId="0" applyNumberFormat="1" applyFont="1" applyFill="1" applyBorder="1" applyAlignment="1" applyProtection="1">
      <alignment vertical="center"/>
    </xf>
    <xf numFmtId="9" fontId="17" fillId="12" borderId="12" xfId="0" applyNumberFormat="1" applyFont="1" applyFill="1" applyBorder="1" applyAlignment="1" applyProtection="1"/>
    <xf numFmtId="0" fontId="7" fillId="12" borderId="9" xfId="0" applyFont="1" applyFill="1" applyBorder="1" applyAlignment="1" applyProtection="1">
      <alignment horizontal="left" vertical="center" indent="1"/>
    </xf>
    <xf numFmtId="165" fontId="7" fillId="12" borderId="12" xfId="0" applyNumberFormat="1" applyFont="1" applyFill="1" applyBorder="1" applyAlignment="1" applyProtection="1">
      <alignment horizontal="center"/>
    </xf>
    <xf numFmtId="3" fontId="7" fillId="12" borderId="12" xfId="0" applyNumberFormat="1" applyFont="1" applyFill="1" applyBorder="1" applyAlignment="1" applyProtection="1">
      <alignment vertical="center"/>
    </xf>
    <xf numFmtId="3" fontId="6" fillId="12" borderId="12" xfId="0" applyNumberFormat="1" applyFont="1" applyFill="1" applyBorder="1" applyAlignment="1" applyProtection="1">
      <alignment horizontal="right" vertical="center" indent="1"/>
    </xf>
    <xf numFmtId="165" fontId="6" fillId="12" borderId="12" xfId="0" applyNumberFormat="1" applyFont="1" applyFill="1" applyBorder="1" applyAlignment="1" applyProtection="1">
      <alignment vertical="center"/>
    </xf>
    <xf numFmtId="165" fontId="7" fillId="12" borderId="12" xfId="0" applyNumberFormat="1" applyFont="1" applyFill="1" applyBorder="1" applyAlignment="1" applyProtection="1">
      <alignment vertical="center"/>
    </xf>
    <xf numFmtId="164" fontId="7" fillId="12" borderId="9" xfId="0" applyNumberFormat="1" applyFont="1" applyFill="1" applyBorder="1" applyAlignment="1" applyProtection="1">
      <alignment vertical="center"/>
    </xf>
    <xf numFmtId="165" fontId="6" fillId="12" borderId="14" xfId="1" applyNumberFormat="1" applyFont="1" applyFill="1" applyBorder="1" applyAlignment="1" applyProtection="1">
      <alignment vertical="center"/>
    </xf>
    <xf numFmtId="165" fontId="6" fillId="12" borderId="14" xfId="0" applyNumberFormat="1" applyFont="1" applyFill="1" applyBorder="1" applyAlignment="1" applyProtection="1">
      <alignment vertical="center"/>
    </xf>
    <xf numFmtId="3" fontId="6" fillId="12" borderId="12" xfId="0" applyNumberFormat="1" applyFont="1" applyFill="1" applyBorder="1" applyAlignment="1" applyProtection="1">
      <alignment vertical="center"/>
    </xf>
    <xf numFmtId="164" fontId="7" fillId="12" borderId="12" xfId="0" applyNumberFormat="1" applyFont="1" applyFill="1" applyBorder="1" applyAlignment="1" applyProtection="1">
      <alignment vertical="center"/>
    </xf>
    <xf numFmtId="165" fontId="7" fillId="12" borderId="9" xfId="0" applyNumberFormat="1" applyFont="1" applyFill="1" applyBorder="1" applyAlignment="1" applyProtection="1">
      <alignment vertical="center"/>
    </xf>
    <xf numFmtId="0" fontId="5" fillId="12" borderId="12" xfId="0" applyFont="1" applyFill="1" applyBorder="1" applyAlignment="1">
      <alignment horizontal="center" vertical="center"/>
    </xf>
    <xf numFmtId="165" fontId="7" fillId="12" borderId="12" xfId="0" applyNumberFormat="1" applyFont="1" applyFill="1" applyBorder="1" applyAlignment="1">
      <alignment vertical="center"/>
    </xf>
    <xf numFmtId="165" fontId="7" fillId="12" borderId="9" xfId="0" applyNumberFormat="1" applyFont="1" applyFill="1" applyBorder="1" applyAlignment="1">
      <alignment vertical="center"/>
    </xf>
    <xf numFmtId="165" fontId="7" fillId="12" borderId="11" xfId="0" applyNumberFormat="1" applyFont="1" applyFill="1" applyBorder="1" applyAlignment="1" applyProtection="1">
      <alignment vertical="center"/>
    </xf>
    <xf numFmtId="0" fontId="5" fillId="12" borderId="9" xfId="0" applyFont="1" applyFill="1" applyBorder="1" applyAlignment="1">
      <alignment horizontal="center" vertical="center"/>
    </xf>
    <xf numFmtId="3" fontId="5" fillId="6" borderId="12" xfId="0" applyNumberFormat="1" applyFont="1" applyFill="1" applyBorder="1" applyAlignment="1" applyProtection="1">
      <alignment vertical="center"/>
      <protection locked="0"/>
    </xf>
    <xf numFmtId="2" fontId="5" fillId="6" borderId="12" xfId="0" applyNumberFormat="1" applyFont="1" applyFill="1" applyBorder="1" applyAlignment="1" applyProtection="1">
      <alignment vertical="center"/>
      <protection locked="0"/>
    </xf>
    <xf numFmtId="9" fontId="7" fillId="6" borderId="12" xfId="0" applyNumberFormat="1" applyFont="1" applyFill="1" applyBorder="1" applyAlignment="1" applyProtection="1">
      <protection locked="0"/>
    </xf>
    <xf numFmtId="0" fontId="5" fillId="6" borderId="12" xfId="0" applyFont="1" applyFill="1" applyBorder="1" applyAlignment="1" applyProtection="1">
      <alignment horizontal="left" vertical="center" wrapText="1"/>
      <protection locked="0"/>
    </xf>
    <xf numFmtId="9" fontId="5" fillId="6" borderId="14" xfId="0" applyNumberFormat="1" applyFont="1" applyFill="1" applyBorder="1" applyAlignment="1" applyProtection="1">
      <protection locked="0"/>
    </xf>
    <xf numFmtId="0" fontId="10" fillId="6" borderId="12" xfId="0" applyFont="1" applyFill="1" applyBorder="1" applyAlignment="1" applyProtection="1">
      <alignment horizontal="left" vertical="center" wrapText="1"/>
      <protection locked="0"/>
    </xf>
    <xf numFmtId="9" fontId="5" fillId="6" borderId="12" xfId="0" applyNumberFormat="1" applyFont="1" applyFill="1" applyBorder="1" applyAlignment="1" applyProtection="1">
      <protection locked="0"/>
    </xf>
    <xf numFmtId="3" fontId="7" fillId="6" borderId="12" xfId="0" applyNumberFormat="1" applyFont="1" applyFill="1" applyBorder="1" applyAlignment="1" applyProtection="1">
      <alignment vertical="center"/>
      <protection locked="0"/>
    </xf>
    <xf numFmtId="165" fontId="7" fillId="6" borderId="12" xfId="0" applyNumberFormat="1" applyFont="1" applyFill="1" applyBorder="1" applyAlignment="1" applyProtection="1">
      <alignment vertical="center"/>
      <protection locked="0"/>
    </xf>
    <xf numFmtId="10" fontId="7" fillId="6" borderId="9" xfId="0" applyNumberFormat="1" applyFont="1" applyFill="1" applyBorder="1" applyAlignment="1" applyProtection="1">
      <alignment horizontal="right" vertical="center" indent="1"/>
      <protection locked="0"/>
    </xf>
    <xf numFmtId="167" fontId="7" fillId="6" borderId="12" xfId="0" applyNumberFormat="1" applyFont="1" applyFill="1" applyBorder="1" applyAlignment="1" applyProtection="1">
      <alignment vertical="center"/>
      <protection locked="0"/>
    </xf>
    <xf numFmtId="0" fontId="5" fillId="13" borderId="12" xfId="0" applyFont="1" applyFill="1" applyBorder="1" applyAlignment="1" applyProtection="1">
      <alignment vertical="center"/>
      <protection locked="0"/>
    </xf>
    <xf numFmtId="0" fontId="2" fillId="13" borderId="12" xfId="0" applyFont="1" applyFill="1" applyBorder="1" applyAlignment="1" applyProtection="1">
      <alignment horizontal="center" vertical="center"/>
      <protection locked="0"/>
    </xf>
    <xf numFmtId="0" fontId="7" fillId="13" borderId="12" xfId="0" applyFont="1" applyFill="1" applyBorder="1" applyAlignment="1" applyProtection="1">
      <alignment horizontal="left" vertical="center"/>
      <protection locked="0"/>
    </xf>
    <xf numFmtId="0" fontId="7" fillId="13" borderId="12" xfId="0" applyFont="1" applyFill="1" applyBorder="1" applyAlignment="1" applyProtection="1">
      <alignment horizontal="center" vertical="center"/>
      <protection locked="0"/>
    </xf>
    <xf numFmtId="10" fontId="7" fillId="11" borderId="12" xfId="0" applyNumberFormat="1" applyFont="1" applyFill="1" applyBorder="1" applyAlignment="1" applyProtection="1">
      <alignment horizontal="right" vertical="center" indent="1"/>
      <protection locked="0"/>
    </xf>
    <xf numFmtId="3" fontId="11" fillId="6" borderId="9" xfId="0" applyNumberFormat="1" applyFont="1" applyFill="1" applyBorder="1" applyAlignment="1" applyProtection="1">
      <alignment horizontal="center" vertical="center"/>
      <protection locked="0"/>
    </xf>
    <xf numFmtId="3" fontId="11" fillId="6" borderId="12" xfId="0" applyNumberFormat="1" applyFont="1" applyFill="1" applyBorder="1" applyAlignment="1" applyProtection="1">
      <alignment horizontal="center" vertical="center"/>
      <protection locked="0"/>
    </xf>
    <xf numFmtId="0" fontId="28" fillId="0" borderId="0" xfId="0" applyFont="1" applyProtection="1"/>
    <xf numFmtId="0" fontId="2" fillId="7" borderId="0" xfId="0" applyFont="1" applyFill="1" applyBorder="1" applyAlignment="1" applyProtection="1">
      <alignment horizontal="right" vertical="top"/>
    </xf>
    <xf numFmtId="9" fontId="0" fillId="0" borderId="0" xfId="0" applyNumberFormat="1"/>
    <xf numFmtId="0" fontId="9" fillId="7" borderId="0" xfId="0" quotePrefix="1" applyFont="1" applyFill="1" applyBorder="1" applyAlignment="1" applyProtection="1">
      <alignment vertical="center"/>
    </xf>
    <xf numFmtId="0" fontId="9" fillId="0" borderId="0" xfId="0" quotePrefix="1" applyFont="1" applyProtection="1"/>
    <xf numFmtId="0" fontId="9" fillId="0" borderId="0" xfId="0" quotePrefix="1" applyFont="1" applyAlignment="1" applyProtection="1">
      <alignment vertical="center"/>
    </xf>
    <xf numFmtId="0" fontId="9" fillId="7" borderId="0" xfId="0" quotePrefix="1" applyFont="1" applyFill="1" applyBorder="1" applyAlignment="1" applyProtection="1"/>
    <xf numFmtId="0" fontId="9" fillId="0" borderId="0" xfId="0" quotePrefix="1" applyFont="1" applyAlignment="1" applyProtection="1">
      <alignment vertical="top"/>
    </xf>
    <xf numFmtId="0" fontId="29" fillId="0" borderId="24" xfId="0" applyFont="1" applyFill="1" applyBorder="1" applyAlignment="1" applyProtection="1">
      <alignment horizontal="left" vertical="center" wrapText="1"/>
    </xf>
    <xf numFmtId="0" fontId="34" fillId="0" borderId="15" xfId="0"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34" fillId="0" borderId="29"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8" fillId="0" borderId="0" xfId="0" applyFont="1" applyFill="1" applyProtection="1">
      <protection hidden="1"/>
    </xf>
    <xf numFmtId="0" fontId="28" fillId="0" borderId="0" xfId="0" applyFont="1" applyFill="1" applyBorder="1" applyProtection="1">
      <protection hidden="1"/>
    </xf>
    <xf numFmtId="0" fontId="46" fillId="0" borderId="0" xfId="0" applyFont="1" applyFill="1" applyProtection="1">
      <protection hidden="1"/>
    </xf>
    <xf numFmtId="0" fontId="0" fillId="0" borderId="0" xfId="0" applyFill="1"/>
    <xf numFmtId="0" fontId="6" fillId="0" borderId="0" xfId="0" applyFont="1" applyFill="1" applyBorder="1"/>
    <xf numFmtId="0" fontId="28" fillId="0" borderId="0" xfId="0" applyFont="1" applyProtection="1">
      <protection hidden="1"/>
    </xf>
    <xf numFmtId="0" fontId="48" fillId="0" borderId="0" xfId="0" applyFont="1" applyFill="1" applyBorder="1" applyProtection="1">
      <protection hidden="1"/>
    </xf>
    <xf numFmtId="0" fontId="48" fillId="0" borderId="0" xfId="0" applyFont="1" applyFill="1"/>
    <xf numFmtId="0" fontId="48" fillId="0" borderId="0" xfId="0" applyFont="1" applyFill="1" applyBorder="1"/>
    <xf numFmtId="0" fontId="49" fillId="0" borderId="0" xfId="0" applyFont="1" applyFill="1" applyBorder="1" applyProtection="1">
      <protection hidden="1"/>
    </xf>
    <xf numFmtId="0" fontId="50" fillId="0" borderId="0" xfId="0" applyFont="1" applyFill="1" applyBorder="1" applyProtection="1">
      <protection hidden="1"/>
    </xf>
    <xf numFmtId="0" fontId="49" fillId="0" borderId="0" xfId="0" applyFont="1" applyFill="1" applyBorder="1"/>
    <xf numFmtId="0" fontId="49" fillId="0" borderId="0" xfId="0" applyFont="1" applyFill="1"/>
    <xf numFmtId="0" fontId="50" fillId="0" borderId="0" xfId="0" applyFont="1" applyFill="1" applyProtection="1"/>
    <xf numFmtId="0" fontId="51" fillId="0" borderId="0" xfId="0" applyFont="1" applyFill="1" applyBorder="1" applyProtection="1">
      <protection hidden="1"/>
    </xf>
    <xf numFmtId="0" fontId="51" fillId="0" borderId="0" xfId="0" applyFont="1" applyFill="1"/>
    <xf numFmtId="0" fontId="52" fillId="0" borderId="0" xfId="0" applyFont="1" applyFill="1" applyBorder="1" applyProtection="1">
      <protection hidden="1"/>
    </xf>
    <xf numFmtId="0" fontId="50" fillId="0" borderId="0" xfId="0" applyFont="1" applyFill="1"/>
    <xf numFmtId="9" fontId="52" fillId="0" borderId="0" xfId="0" applyNumberFormat="1" applyFont="1" applyFill="1" applyBorder="1" applyAlignment="1" applyProtection="1">
      <protection hidden="1"/>
    </xf>
    <xf numFmtId="0" fontId="50" fillId="0" borderId="0" xfId="0" applyFont="1" applyFill="1" applyBorder="1"/>
    <xf numFmtId="9" fontId="48" fillId="0" borderId="0" xfId="0" applyNumberFormat="1" applyFont="1" applyFill="1" applyBorder="1" applyProtection="1">
      <protection hidden="1"/>
    </xf>
    <xf numFmtId="0" fontId="54" fillId="0" borderId="0" xfId="0" applyFont="1" applyFill="1" applyBorder="1" applyProtection="1">
      <protection hidden="1"/>
    </xf>
    <xf numFmtId="0" fontId="50" fillId="0" borderId="0" xfId="0" applyFont="1" applyFill="1" applyBorder="1" applyProtection="1"/>
    <xf numFmtId="0" fontId="55" fillId="0" borderId="0" xfId="0" applyFont="1" applyFill="1" applyBorder="1" applyProtection="1">
      <protection hidden="1"/>
    </xf>
    <xf numFmtId="0" fontId="51" fillId="0" borderId="0" xfId="0" applyFont="1" applyFill="1" applyBorder="1"/>
    <xf numFmtId="0" fontId="56" fillId="0" borderId="0" xfId="0" applyFont="1" applyFill="1" applyBorder="1" applyProtection="1">
      <protection hidden="1"/>
    </xf>
    <xf numFmtId="3" fontId="48" fillId="0" borderId="0" xfId="0" applyNumberFormat="1" applyFont="1" applyFill="1" applyBorder="1" applyProtection="1">
      <protection hidden="1"/>
    </xf>
    <xf numFmtId="0" fontId="48" fillId="0" borderId="0" xfId="0" applyFont="1" applyFill="1" applyBorder="1" applyProtection="1"/>
    <xf numFmtId="0" fontId="48" fillId="0" borderId="0" xfId="0" applyFont="1" applyFill="1" applyProtection="1"/>
    <xf numFmtId="0" fontId="57" fillId="0" borderId="0" xfId="0" applyFont="1" applyFill="1" applyBorder="1" applyProtection="1">
      <protection hidden="1"/>
    </xf>
    <xf numFmtId="0" fontId="48" fillId="0" borderId="0" xfId="0" applyFont="1" applyFill="1" applyBorder="1" applyAlignment="1" applyProtection="1">
      <protection hidden="1"/>
    </xf>
    <xf numFmtId="0" fontId="17" fillId="0" borderId="0" xfId="0" applyFont="1" applyFill="1" applyBorder="1" applyAlignment="1">
      <alignment horizontal="left" vertical="center" wrapText="1"/>
    </xf>
    <xf numFmtId="0" fontId="17" fillId="0" borderId="0" xfId="0" applyFont="1" applyFill="1" applyBorder="1" applyAlignment="1">
      <alignment wrapText="1"/>
    </xf>
    <xf numFmtId="10" fontId="7" fillId="0" borderId="0" xfId="0" applyNumberFormat="1" applyFont="1" applyFill="1" applyBorder="1" applyAlignment="1" applyProtection="1">
      <alignment horizontal="right" vertical="center" indent="1"/>
      <protection locked="0"/>
    </xf>
    <xf numFmtId="0" fontId="5" fillId="0" borderId="0" xfId="0" applyFont="1" applyFill="1" applyBorder="1" applyAlignment="1" applyProtection="1">
      <alignment vertical="center"/>
      <protection locked="0"/>
    </xf>
    <xf numFmtId="165" fontId="7" fillId="0" borderId="0" xfId="0" applyNumberFormat="1" applyFont="1" applyFill="1" applyBorder="1" applyAlignment="1">
      <alignment vertical="center"/>
    </xf>
    <xf numFmtId="0" fontId="11" fillId="7" borderId="0" xfId="0" applyFont="1" applyFill="1" applyBorder="1" applyAlignment="1" applyProtection="1">
      <alignment horizontal="right" vertical="center"/>
    </xf>
    <xf numFmtId="0" fontId="2" fillId="7" borderId="0" xfId="0" applyFont="1" applyFill="1" applyBorder="1" applyAlignment="1" applyProtection="1">
      <alignment vertical="center"/>
    </xf>
    <xf numFmtId="0" fontId="10" fillId="7" borderId="0" xfId="0" applyFont="1" applyFill="1" applyBorder="1" applyAlignment="1" applyProtection="1">
      <alignment horizontal="left" vertical="center"/>
    </xf>
    <xf numFmtId="0" fontId="6" fillId="7" borderId="0" xfId="0" applyFont="1" applyFill="1" applyBorder="1" applyAlignment="1" applyProtection="1">
      <alignment horizontal="left" vertical="center" indent="2"/>
    </xf>
    <xf numFmtId="0" fontId="3" fillId="7" borderId="0" xfId="0" applyFont="1" applyFill="1" applyBorder="1" applyAlignment="1" applyProtection="1">
      <alignment vertical="center"/>
    </xf>
    <xf numFmtId="0" fontId="6" fillId="7" borderId="0" xfId="0" applyFont="1" applyFill="1" applyBorder="1" applyAlignment="1" applyProtection="1">
      <alignment horizontal="left" vertical="center" indent="1"/>
    </xf>
    <xf numFmtId="0" fontId="2" fillId="7" borderId="0" xfId="0" applyFont="1" applyFill="1" applyBorder="1" applyAlignment="1" applyProtection="1">
      <alignment horizontal="left" vertical="center" indent="1"/>
    </xf>
    <xf numFmtId="0" fontId="2" fillId="7" borderId="0" xfId="0" applyFont="1" applyFill="1" applyBorder="1" applyProtection="1"/>
    <xf numFmtId="0" fontId="0" fillId="7" borderId="0" xfId="0" applyFill="1" applyBorder="1" applyAlignment="1" applyProtection="1"/>
    <xf numFmtId="0" fontId="5" fillId="7" borderId="0" xfId="0" applyFont="1" applyFill="1" applyBorder="1" applyAlignment="1" applyProtection="1"/>
    <xf numFmtId="0" fontId="7" fillId="7" borderId="0" xfId="0" applyFont="1" applyFill="1" applyBorder="1" applyAlignment="1" applyProtection="1"/>
    <xf numFmtId="0" fontId="17" fillId="7" borderId="0" xfId="0" applyFont="1" applyFill="1" applyBorder="1" applyAlignment="1" applyProtection="1"/>
    <xf numFmtId="0" fontId="2" fillId="7" borderId="0" xfId="0" applyFont="1" applyFill="1" applyBorder="1" applyAlignment="1" applyProtection="1">
      <alignment horizontal="center" vertical="center"/>
    </xf>
    <xf numFmtId="0" fontId="6" fillId="7" borderId="0" xfId="0" applyFont="1" applyFill="1" applyBorder="1" applyAlignment="1" applyProtection="1"/>
    <xf numFmtId="0" fontId="0" fillId="7" borderId="0" xfId="0" applyFill="1" applyBorder="1" applyAlignment="1" applyProtection="1">
      <alignment horizontal="center" vertical="center"/>
    </xf>
    <xf numFmtId="0" fontId="2" fillId="7" borderId="0" xfId="0" applyFont="1" applyFill="1" applyBorder="1" applyAlignment="1" applyProtection="1">
      <alignment horizontal="right" indent="1"/>
    </xf>
    <xf numFmtId="0" fontId="26" fillId="7" borderId="0" xfId="0" applyFont="1" applyFill="1" applyBorder="1" applyAlignment="1" applyProtection="1">
      <alignment horizontal="left" vertical="center" indent="1"/>
    </xf>
    <xf numFmtId="0" fontId="7" fillId="7" borderId="0" xfId="0" applyFont="1" applyFill="1" applyBorder="1" applyAlignment="1" applyProtection="1">
      <alignment horizontal="left" wrapText="1"/>
    </xf>
    <xf numFmtId="0" fontId="0" fillId="7" borderId="0" xfId="0" applyFill="1" applyAlignment="1">
      <alignment horizontal="left" wrapText="1"/>
    </xf>
    <xf numFmtId="0" fontId="7" fillId="7" borderId="0" xfId="0" applyFont="1" applyFill="1" applyBorder="1" applyAlignment="1" applyProtection="1">
      <alignment horizontal="right" indent="1"/>
    </xf>
    <xf numFmtId="0" fontId="4" fillId="7" borderId="0" xfId="0" applyFont="1" applyFill="1" applyBorder="1" applyAlignment="1" applyProtection="1">
      <alignment horizontal="right" indent="1"/>
    </xf>
    <xf numFmtId="0" fontId="6" fillId="7" borderId="9" xfId="0" applyFont="1" applyFill="1" applyBorder="1" applyAlignment="1" applyProtection="1">
      <alignment wrapText="1"/>
    </xf>
    <xf numFmtId="0" fontId="4" fillId="7" borderId="10" xfId="0" applyFont="1" applyFill="1" applyBorder="1" applyProtection="1"/>
    <xf numFmtId="0" fontId="6" fillId="7" borderId="9" xfId="0" applyFont="1" applyFill="1" applyBorder="1" applyProtection="1"/>
    <xf numFmtId="0" fontId="6" fillId="7" borderId="35" xfId="0" applyFont="1" applyFill="1" applyBorder="1" applyProtection="1"/>
    <xf numFmtId="0" fontId="7" fillId="7" borderId="36" xfId="0" applyNumberFormat="1" applyFont="1" applyFill="1" applyBorder="1" applyAlignment="1" applyProtection="1">
      <alignment horizontal="left" vertical="center" indent="2"/>
    </xf>
    <xf numFmtId="0" fontId="6" fillId="7" borderId="17" xfId="0" applyFont="1" applyFill="1" applyBorder="1" applyProtection="1"/>
    <xf numFmtId="0" fontId="7" fillId="7" borderId="18" xfId="0" applyNumberFormat="1" applyFont="1" applyFill="1" applyBorder="1" applyAlignment="1" applyProtection="1">
      <alignment horizontal="left" vertical="center" indent="2"/>
    </xf>
    <xf numFmtId="0" fontId="6" fillId="7" borderId="33" xfId="0" applyFont="1" applyFill="1" applyBorder="1" applyProtection="1"/>
    <xf numFmtId="0" fontId="7" fillId="7" borderId="34" xfId="0" applyNumberFormat="1" applyFont="1" applyFill="1" applyBorder="1" applyAlignment="1" applyProtection="1">
      <alignment horizontal="left" vertical="center" indent="2"/>
    </xf>
    <xf numFmtId="0" fontId="0" fillId="7" borderId="9" xfId="0" applyFill="1" applyBorder="1" applyProtection="1"/>
    <xf numFmtId="0" fontId="14" fillId="7" borderId="0" xfId="0" applyFont="1" applyFill="1" applyBorder="1" applyProtection="1"/>
    <xf numFmtId="0" fontId="6" fillId="7" borderId="0" xfId="0" applyFont="1" applyFill="1" applyBorder="1" applyAlignment="1" applyProtection="1">
      <alignment vertical="center"/>
    </xf>
    <xf numFmtId="0" fontId="0" fillId="7" borderId="0" xfId="0" applyFill="1" applyBorder="1" applyAlignment="1">
      <alignment horizontal="center" vertical="center"/>
    </xf>
    <xf numFmtId="0" fontId="14" fillId="7" borderId="0" xfId="0" applyFont="1" applyFill="1" applyBorder="1" applyAlignment="1">
      <alignment horizontal="left" vertical="top" wrapText="1"/>
    </xf>
    <xf numFmtId="0" fontId="7" fillId="7" borderId="0" xfId="0" quotePrefix="1" applyFont="1" applyFill="1" applyBorder="1" applyAlignment="1" applyProtection="1">
      <alignment horizontal="center" vertical="center"/>
    </xf>
    <xf numFmtId="0" fontId="7" fillId="7" borderId="0" xfId="0" applyFont="1" applyFill="1" applyBorder="1" applyAlignment="1" applyProtection="1">
      <alignment horizontal="left" vertical="center" indent="1"/>
      <protection locked="0"/>
    </xf>
    <xf numFmtId="0" fontId="8" fillId="7" borderId="0" xfId="0" applyFont="1" applyFill="1" applyBorder="1" applyAlignment="1" applyProtection="1">
      <alignment horizontal="left" vertical="center" wrapText="1"/>
      <protection locked="0"/>
    </xf>
    <xf numFmtId="0" fontId="0" fillId="7" borderId="0" xfId="0" applyFill="1" applyBorder="1" applyAlignment="1" applyProtection="1">
      <alignment horizontal="left" vertical="center" wrapText="1"/>
      <protection locked="0"/>
    </xf>
    <xf numFmtId="0" fontId="29" fillId="0" borderId="40" xfId="0" applyFont="1" applyFill="1" applyBorder="1" applyAlignment="1" applyProtection="1">
      <alignment horizontal="left" vertical="center" wrapText="1"/>
    </xf>
    <xf numFmtId="0" fontId="29" fillId="0" borderId="20"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44" xfId="0" applyFont="1" applyFill="1" applyBorder="1" applyAlignment="1" applyProtection="1">
      <alignment horizontal="left" vertical="center" wrapText="1"/>
    </xf>
    <xf numFmtId="0" fontId="29" fillId="0" borderId="29" xfId="0" applyFont="1" applyFill="1" applyBorder="1" applyAlignment="1" applyProtection="1">
      <alignment horizontal="left" vertical="center" wrapText="1"/>
    </xf>
    <xf numFmtId="0" fontId="29" fillId="0" borderId="15" xfId="0" applyFont="1" applyFill="1" applyBorder="1" applyAlignment="1" applyProtection="1">
      <alignment horizontal="left" vertical="center" wrapText="1"/>
    </xf>
    <xf numFmtId="0" fontId="28" fillId="7" borderId="0" xfId="0" applyFont="1" applyFill="1" applyProtection="1">
      <protection hidden="1"/>
    </xf>
    <xf numFmtId="3" fontId="28" fillId="7" borderId="0" xfId="0" applyNumberFormat="1" applyFont="1" applyFill="1" applyProtection="1">
      <protection hidden="1"/>
    </xf>
    <xf numFmtId="2" fontId="28" fillId="7" borderId="0" xfId="0" applyNumberFormat="1" applyFont="1" applyFill="1" applyProtection="1">
      <protection hidden="1"/>
    </xf>
    <xf numFmtId="10" fontId="28" fillId="7" borderId="0" xfId="0" applyNumberFormat="1" applyFont="1" applyFill="1" applyProtection="1">
      <protection hidden="1"/>
    </xf>
    <xf numFmtId="9" fontId="28" fillId="7" borderId="0" xfId="0" applyNumberFormat="1" applyFont="1" applyFill="1" applyProtection="1">
      <protection hidden="1"/>
    </xf>
    <xf numFmtId="0" fontId="28" fillId="7" borderId="0" xfId="0" applyFont="1" applyFill="1" applyAlignment="1" applyProtection="1">
      <alignment wrapText="1"/>
      <protection hidden="1"/>
    </xf>
    <xf numFmtId="0" fontId="6" fillId="7" borderId="0" xfId="0" applyFont="1" applyFill="1"/>
    <xf numFmtId="0" fontId="11" fillId="7" borderId="0" xfId="0" applyFont="1" applyFill="1"/>
    <xf numFmtId="0" fontId="0" fillId="7" borderId="0" xfId="0" applyFill="1"/>
    <xf numFmtId="0" fontId="2" fillId="7" borderId="0" xfId="0" applyFont="1" applyFill="1"/>
    <xf numFmtId="0" fontId="0" fillId="7" borderId="0" xfId="0" applyFill="1" applyProtection="1">
      <protection locked="0"/>
    </xf>
    <xf numFmtId="0" fontId="6" fillId="7" borderId="0" xfId="0" applyFont="1" applyFill="1" applyAlignment="1">
      <alignment horizontal="left" vertical="center" indent="1"/>
    </xf>
    <xf numFmtId="0" fontId="1" fillId="7" borderId="0" xfId="0" applyFont="1" applyFill="1" applyProtection="1">
      <protection locked="0"/>
    </xf>
    <xf numFmtId="0" fontId="14" fillId="7" borderId="0" xfId="0" applyFont="1" applyFill="1" applyAlignment="1">
      <alignment horizontal="left" vertical="center" indent="1"/>
    </xf>
    <xf numFmtId="0" fontId="0" fillId="7" borderId="0" xfId="0" applyFill="1" applyAlignment="1" applyProtection="1">
      <alignment horizontal="center"/>
      <protection locked="0"/>
    </xf>
    <xf numFmtId="0" fontId="6" fillId="7" borderId="0" xfId="0" applyFont="1" applyFill="1" applyProtection="1">
      <protection locked="0"/>
    </xf>
    <xf numFmtId="0" fontId="7" fillId="7" borderId="0" xfId="0" applyFont="1" applyFill="1"/>
    <xf numFmtId="0" fontId="7" fillId="7" borderId="0" xfId="0" applyFont="1" applyFill="1" applyBorder="1" applyProtection="1"/>
    <xf numFmtId="0" fontId="8" fillId="7" borderId="0" xfId="0" applyFont="1" applyFill="1" applyBorder="1" applyAlignment="1" applyProtection="1">
      <alignment wrapText="1"/>
    </xf>
    <xf numFmtId="0" fontId="1" fillId="7" borderId="0" xfId="0" applyFont="1" applyFill="1" applyBorder="1" applyAlignment="1" applyProtection="1">
      <alignment horizontal="left" wrapText="1"/>
    </xf>
    <xf numFmtId="0" fontId="7" fillId="7" borderId="0" xfId="0" applyFont="1" applyFill="1" applyProtection="1"/>
    <xf numFmtId="0" fontId="18" fillId="7" borderId="0" xfId="0" applyFont="1" applyFill="1" applyBorder="1" applyProtection="1"/>
    <xf numFmtId="3" fontId="20" fillId="7" borderId="0" xfId="0" applyNumberFormat="1" applyFont="1" applyFill="1" applyBorder="1" applyAlignment="1" applyProtection="1">
      <alignment horizontal="center"/>
    </xf>
    <xf numFmtId="0" fontId="6" fillId="7" borderId="0" xfId="0" applyFont="1" applyFill="1" applyBorder="1" applyProtection="1"/>
    <xf numFmtId="3" fontId="20" fillId="7" borderId="21" xfId="0" applyNumberFormat="1" applyFont="1" applyFill="1" applyBorder="1" applyAlignment="1" applyProtection="1">
      <alignment horizontal="center"/>
    </xf>
    <xf numFmtId="0" fontId="2" fillId="7" borderId="0" xfId="0" applyFont="1" applyFill="1" applyBorder="1" applyAlignment="1" applyProtection="1">
      <alignment horizontal="right" vertical="center"/>
    </xf>
    <xf numFmtId="0" fontId="13" fillId="7" borderId="0" xfId="0" applyFont="1" applyFill="1" applyBorder="1" applyProtection="1"/>
    <xf numFmtId="0" fontId="2" fillId="7" borderId="0" xfId="0" applyFont="1" applyFill="1" applyBorder="1" applyAlignment="1" applyProtection="1">
      <alignment vertical="top"/>
    </xf>
    <xf numFmtId="0" fontId="0" fillId="7" borderId="8" xfId="0" applyFill="1" applyBorder="1" applyAlignment="1" applyProtection="1">
      <alignment vertical="center"/>
    </xf>
    <xf numFmtId="0" fontId="2" fillId="7" borderId="8" xfId="0" applyFont="1" applyFill="1" applyBorder="1" applyAlignment="1" applyProtection="1">
      <alignment horizontal="right" vertical="top" wrapText="1"/>
    </xf>
    <xf numFmtId="0" fontId="2" fillId="7" borderId="8" xfId="0" applyFont="1" applyFill="1" applyBorder="1" applyAlignment="1" applyProtection="1">
      <alignment horizontal="right" vertical="center"/>
    </xf>
    <xf numFmtId="0" fontId="5" fillId="7" borderId="0" xfId="0" applyFont="1" applyFill="1" applyBorder="1" applyAlignment="1" applyProtection="1">
      <alignment vertical="center"/>
    </xf>
    <xf numFmtId="0" fontId="6" fillId="7" borderId="0" xfId="0" applyFont="1" applyFill="1" applyBorder="1" applyAlignment="1" applyProtection="1">
      <alignment horizontal="center" vertical="center"/>
    </xf>
    <xf numFmtId="165" fontId="6" fillId="7" borderId="0" xfId="0" applyNumberFormat="1" applyFont="1" applyFill="1" applyBorder="1" applyAlignment="1" applyProtection="1">
      <alignment vertical="center"/>
    </xf>
    <xf numFmtId="0" fontId="34" fillId="7" borderId="0" xfId="0" applyFont="1" applyFill="1" applyBorder="1" applyAlignment="1" applyProtection="1">
      <alignment horizontal="left" vertical="center" wrapText="1"/>
    </xf>
    <xf numFmtId="0" fontId="7" fillId="7" borderId="0" xfId="0" applyFont="1" applyFill="1" applyBorder="1" applyAlignment="1" applyProtection="1">
      <alignment vertical="center"/>
    </xf>
    <xf numFmtId="165" fontId="7" fillId="7" borderId="0" xfId="0" applyNumberFormat="1" applyFont="1" applyFill="1" applyBorder="1" applyAlignment="1" applyProtection="1">
      <alignment vertical="center"/>
    </xf>
    <xf numFmtId="0" fontId="2" fillId="7" borderId="8" xfId="0" applyFont="1" applyFill="1" applyBorder="1" applyAlignment="1" applyProtection="1">
      <alignment horizontal="right" vertical="center" wrapText="1"/>
    </xf>
    <xf numFmtId="0" fontId="6" fillId="7" borderId="6" xfId="0" applyFont="1" applyFill="1" applyBorder="1" applyProtection="1"/>
    <xf numFmtId="0" fontId="6" fillId="7" borderId="8" xfId="0" applyFont="1" applyFill="1" applyBorder="1" applyProtection="1"/>
    <xf numFmtId="0" fontId="29" fillId="7" borderId="13" xfId="0" applyFont="1" applyFill="1" applyBorder="1" applyAlignment="1" applyProtection="1">
      <alignment horizontal="left" vertical="center" wrapText="1"/>
    </xf>
    <xf numFmtId="0" fontId="6" fillId="7" borderId="5" xfId="0" applyFont="1" applyFill="1" applyBorder="1" applyProtection="1"/>
    <xf numFmtId="0" fontId="6" fillId="7" borderId="13" xfId="0" applyFont="1" applyFill="1" applyBorder="1" applyProtection="1"/>
    <xf numFmtId="165" fontId="7" fillId="7" borderId="13" xfId="0" applyNumberFormat="1" applyFont="1" applyFill="1" applyBorder="1" applyAlignment="1" applyProtection="1">
      <alignment vertical="center"/>
    </xf>
    <xf numFmtId="0" fontId="0" fillId="7" borderId="0" xfId="0" applyFill="1" applyBorder="1" applyAlignment="1"/>
    <xf numFmtId="0" fontId="29" fillId="7" borderId="0" xfId="0" applyFont="1" applyFill="1" applyBorder="1" applyAlignment="1" applyProtection="1">
      <alignment horizontal="center" vertical="center" wrapText="1"/>
    </xf>
    <xf numFmtId="0" fontId="13" fillId="7" borderId="0" xfId="0" applyFont="1" applyFill="1" applyBorder="1"/>
    <xf numFmtId="165" fontId="7" fillId="7" borderId="0" xfId="0" applyNumberFormat="1" applyFont="1" applyFill="1" applyBorder="1"/>
    <xf numFmtId="0" fontId="29" fillId="7" borderId="0" xfId="0" applyFont="1" applyFill="1" applyBorder="1" applyAlignment="1">
      <alignment horizontal="left" indent="1"/>
    </xf>
    <xf numFmtId="0" fontId="29" fillId="7" borderId="0" xfId="0" applyFont="1" applyFill="1" applyBorder="1" applyAlignment="1">
      <alignment horizontal="center"/>
    </xf>
    <xf numFmtId="0" fontId="7" fillId="7" borderId="0" xfId="0" applyFont="1" applyFill="1" applyBorder="1" applyAlignment="1">
      <alignment horizontal="left" vertical="center" indent="1"/>
    </xf>
    <xf numFmtId="0" fontId="7" fillId="7" borderId="0" xfId="0" applyFont="1" applyFill="1" applyBorder="1" applyAlignment="1" applyProtection="1">
      <alignment horizontal="left" vertical="center"/>
      <protection locked="0"/>
    </xf>
    <xf numFmtId="0" fontId="7" fillId="7" borderId="6" xfId="0" applyFont="1" applyFill="1" applyBorder="1" applyAlignment="1" applyProtection="1">
      <alignment horizontal="left" vertical="center"/>
      <protection locked="0"/>
    </xf>
    <xf numFmtId="0" fontId="31" fillId="7" borderId="10" xfId="0" applyFont="1" applyFill="1" applyBorder="1" applyAlignment="1">
      <alignment horizontal="left" vertical="center" wrapText="1"/>
    </xf>
    <xf numFmtId="0" fontId="29" fillId="7" borderId="10" xfId="0" applyFont="1" applyFill="1" applyBorder="1" applyAlignment="1">
      <alignment horizontal="left" wrapText="1"/>
    </xf>
    <xf numFmtId="0" fontId="0" fillId="7" borderId="10" xfId="0" applyFill="1" applyBorder="1" applyAlignment="1">
      <alignment wrapText="1"/>
    </xf>
    <xf numFmtId="0" fontId="10" fillId="7" borderId="10" xfId="0" applyFont="1" applyFill="1" applyBorder="1" applyAlignment="1">
      <alignment horizontal="center" vertical="center" wrapText="1"/>
    </xf>
    <xf numFmtId="165" fontId="7" fillId="7" borderId="10" xfId="0" applyNumberFormat="1" applyFont="1" applyFill="1" applyBorder="1" applyAlignment="1">
      <alignment vertical="center"/>
    </xf>
    <xf numFmtId="0" fontId="13" fillId="7" borderId="5" xfId="0" applyFont="1" applyFill="1" applyBorder="1" applyAlignment="1">
      <alignment vertical="center"/>
    </xf>
    <xf numFmtId="0" fontId="7" fillId="7" borderId="6" xfId="0" applyFont="1" applyFill="1" applyBorder="1" applyAlignment="1">
      <alignment vertical="center"/>
    </xf>
    <xf numFmtId="0" fontId="0" fillId="7" borderId="6" xfId="0" applyFill="1" applyBorder="1"/>
    <xf numFmtId="0" fontId="0" fillId="7" borderId="6" xfId="0" applyFill="1" applyBorder="1" applyAlignment="1">
      <alignment vertical="center"/>
    </xf>
    <xf numFmtId="0" fontId="6" fillId="7" borderId="6" xfId="0" applyFont="1" applyFill="1" applyBorder="1" applyAlignment="1">
      <alignment vertical="center"/>
    </xf>
    <xf numFmtId="165" fontId="7" fillId="7" borderId="6" xfId="0" applyNumberFormat="1" applyFont="1" applyFill="1" applyBorder="1" applyAlignment="1">
      <alignment vertical="center"/>
    </xf>
    <xf numFmtId="0" fontId="0" fillId="7" borderId="29" xfId="0" applyFill="1" applyBorder="1"/>
    <xf numFmtId="0" fontId="33" fillId="7" borderId="7" xfId="0" applyFont="1" applyFill="1" applyBorder="1" applyAlignment="1">
      <alignment vertical="center"/>
    </xf>
    <xf numFmtId="0" fontId="15" fillId="7" borderId="8" xfId="0" quotePrefix="1" applyFont="1" applyFill="1" applyBorder="1" applyAlignment="1">
      <alignment vertical="center"/>
    </xf>
    <xf numFmtId="0" fontId="0" fillId="7" borderId="8" xfId="0" applyFill="1" applyBorder="1"/>
    <xf numFmtId="0" fontId="0" fillId="7" borderId="8" xfId="0" applyFill="1" applyBorder="1" applyAlignment="1">
      <alignment vertical="center"/>
    </xf>
    <xf numFmtId="0" fontId="6" fillId="7" borderId="8" xfId="0" applyFont="1" applyFill="1" applyBorder="1" applyAlignment="1">
      <alignment vertical="center"/>
    </xf>
    <xf numFmtId="165" fontId="7" fillId="7" borderId="8" xfId="0" applyNumberFormat="1" applyFont="1" applyFill="1" applyBorder="1" applyAlignment="1">
      <alignment vertical="center"/>
    </xf>
    <xf numFmtId="0" fontId="0" fillId="7" borderId="31" xfId="0" applyFill="1" applyBorder="1"/>
    <xf numFmtId="0" fontId="11" fillId="7" borderId="27" xfId="0" applyFont="1" applyFill="1" applyBorder="1" applyAlignment="1">
      <alignment vertical="center"/>
    </xf>
    <xf numFmtId="0" fontId="2" fillId="7" borderId="10" xfId="0" applyFont="1" applyFill="1" applyBorder="1"/>
    <xf numFmtId="0" fontId="0" fillId="7" borderId="15" xfId="0" applyFill="1" applyBorder="1"/>
    <xf numFmtId="0" fontId="2" fillId="7" borderId="9" xfId="0" applyFont="1" applyFill="1" applyBorder="1" applyAlignment="1">
      <alignment vertical="center"/>
    </xf>
    <xf numFmtId="0" fontId="0" fillId="7" borderId="39" xfId="0" applyFill="1" applyBorder="1"/>
    <xf numFmtId="0" fontId="29" fillId="7" borderId="10" xfId="0" applyFont="1" applyFill="1" applyBorder="1" applyAlignment="1">
      <alignment horizontal="center"/>
    </xf>
    <xf numFmtId="0" fontId="29" fillId="7" borderId="15" xfId="0" applyFont="1" applyFill="1" applyBorder="1" applyAlignment="1">
      <alignment horizontal="center"/>
    </xf>
    <xf numFmtId="0" fontId="2" fillId="7" borderId="0" xfId="0" applyFont="1" applyFill="1" applyAlignment="1">
      <alignment vertical="center"/>
    </xf>
    <xf numFmtId="0" fontId="4" fillId="7" borderId="0" xfId="0" applyFont="1" applyFill="1" applyAlignment="1">
      <alignment horizontal="right" vertical="center" indent="1"/>
    </xf>
    <xf numFmtId="0" fontId="14" fillId="7" borderId="0" xfId="0" applyFont="1" applyFill="1" applyAlignment="1">
      <alignment horizontal="right" indent="1"/>
    </xf>
    <xf numFmtId="0" fontId="14" fillId="7" borderId="0" xfId="0" applyFont="1" applyFill="1"/>
    <xf numFmtId="0" fontId="13" fillId="7" borderId="0" xfId="0" applyFont="1" applyFill="1" applyBorder="1" applyAlignment="1" applyProtection="1">
      <alignment vertical="center"/>
    </xf>
    <xf numFmtId="0" fontId="0" fillId="7" borderId="0" xfId="0" applyFill="1" applyBorder="1" applyAlignment="1">
      <alignment horizontal="left" vertical="center" wrapText="1"/>
    </xf>
    <xf numFmtId="0" fontId="7" fillId="7" borderId="9" xfId="0" applyFont="1" applyFill="1" applyBorder="1" applyAlignment="1">
      <alignment horizontal="left" vertical="center"/>
    </xf>
    <xf numFmtId="0" fontId="1" fillId="0" borderId="1" xfId="0" applyFont="1" applyBorder="1"/>
    <xf numFmtId="0" fontId="28" fillId="14" borderId="0" xfId="0" applyFont="1" applyFill="1" applyProtection="1">
      <protection hidden="1"/>
    </xf>
    <xf numFmtId="0" fontId="1" fillId="0" borderId="3" xfId="0" applyFont="1" applyBorder="1" applyAlignment="1" applyProtection="1">
      <alignment horizontal="center" vertical="center"/>
    </xf>
    <xf numFmtId="0" fontId="28" fillId="14" borderId="0" xfId="0" applyFont="1" applyFill="1" applyBorder="1" applyProtection="1"/>
    <xf numFmtId="0" fontId="28" fillId="14" borderId="0" xfId="0" applyFont="1" applyFill="1" applyProtection="1"/>
    <xf numFmtId="0" fontId="28" fillId="14" borderId="0" xfId="0" applyFont="1" applyFill="1"/>
    <xf numFmtId="0" fontId="1" fillId="0" borderId="0" xfId="0" applyFont="1" applyBorder="1" applyAlignment="1" applyProtection="1">
      <alignment horizontal="center" vertical="center"/>
    </xf>
    <xf numFmtId="3" fontId="6" fillId="12" borderId="10" xfId="0" applyNumberFormat="1" applyFont="1" applyFill="1" applyBorder="1" applyAlignment="1" applyProtection="1">
      <alignment vertical="center"/>
    </xf>
    <xf numFmtId="0" fontId="0" fillId="0" borderId="31" xfId="0" applyBorder="1" applyAlignment="1">
      <alignment vertical="center"/>
    </xf>
    <xf numFmtId="3" fontId="6" fillId="0" borderId="31" xfId="0" applyNumberFormat="1" applyFont="1" applyFill="1" applyBorder="1" applyAlignment="1" applyProtection="1">
      <alignment horizontal="right" vertical="center" indent="1"/>
    </xf>
    <xf numFmtId="0" fontId="8" fillId="0" borderId="26" xfId="0" applyFont="1" applyBorder="1" applyAlignment="1" applyProtection="1">
      <alignment horizontal="center" vertical="center"/>
    </xf>
    <xf numFmtId="165" fontId="6" fillId="0" borderId="26" xfId="0" applyNumberFormat="1" applyFont="1" applyFill="1" applyBorder="1" applyAlignment="1" applyProtection="1">
      <alignment vertical="center"/>
    </xf>
    <xf numFmtId="164" fontId="1" fillId="0" borderId="12" xfId="0" applyNumberFormat="1" applyFont="1" applyFill="1" applyBorder="1" applyAlignment="1" applyProtection="1">
      <alignment horizontal="right" vertical="center" indent="1"/>
    </xf>
    <xf numFmtId="0" fontId="0" fillId="14" borderId="0" xfId="0" applyFill="1"/>
    <xf numFmtId="0" fontId="10" fillId="0" borderId="15" xfId="0" applyFont="1" applyFill="1" applyBorder="1" applyAlignment="1" applyProtection="1">
      <alignment horizontal="center" vertical="center"/>
    </xf>
    <xf numFmtId="0" fontId="59" fillId="0" borderId="0" xfId="0" applyFont="1" applyFill="1" applyBorder="1" applyAlignment="1" applyProtection="1"/>
    <xf numFmtId="0" fontId="59" fillId="0" borderId="0" xfId="0" applyFont="1" applyProtection="1"/>
    <xf numFmtId="0" fontId="59" fillId="0" borderId="0" xfId="0" applyFont="1"/>
    <xf numFmtId="0" fontId="60" fillId="0" borderId="0" xfId="0" applyFont="1" applyFill="1" applyBorder="1" applyAlignment="1" applyProtection="1">
      <alignment horizontal="left" indent="3"/>
    </xf>
    <xf numFmtId="0" fontId="59" fillId="0" borderId="0" xfId="0" applyFont="1" applyFill="1" applyBorder="1" applyProtection="1"/>
    <xf numFmtId="165" fontId="59" fillId="0" borderId="0" xfId="0" applyNumberFormat="1" applyFont="1" applyFill="1" applyBorder="1" applyProtection="1"/>
    <xf numFmtId="5" fontId="59" fillId="0" borderId="0" xfId="0" applyNumberFormat="1" applyFont="1" applyFill="1" applyBorder="1" applyProtection="1"/>
    <xf numFmtId="10" fontId="59" fillId="0" borderId="0" xfId="0" applyNumberFormat="1" applyFont="1"/>
    <xf numFmtId="0" fontId="59" fillId="0" borderId="0" xfId="0" applyFont="1" applyBorder="1" applyProtection="1"/>
    <xf numFmtId="165" fontId="59" fillId="0" borderId="0" xfId="0" applyNumberFormat="1" applyFont="1" applyProtection="1"/>
    <xf numFmtId="0" fontId="59" fillId="0" borderId="0" xfId="0" applyFont="1" applyFill="1" applyProtection="1">
      <protection hidden="1"/>
    </xf>
    <xf numFmtId="0" fontId="59" fillId="0" borderId="0" xfId="0" applyFont="1" applyFill="1" applyBorder="1" applyProtection="1">
      <protection hidden="1"/>
    </xf>
    <xf numFmtId="3" fontId="61" fillId="0" borderId="0" xfId="0" applyNumberFormat="1" applyFont="1" applyFill="1" applyBorder="1" applyAlignment="1" applyProtection="1">
      <alignment horizontal="center" vertical="center"/>
      <protection hidden="1"/>
    </xf>
    <xf numFmtId="0" fontId="59" fillId="0" borderId="0" xfId="0" applyFont="1" applyFill="1" applyBorder="1" applyAlignment="1" applyProtection="1">
      <alignment horizontal="center" vertical="center"/>
      <protection hidden="1"/>
    </xf>
    <xf numFmtId="0" fontId="59" fillId="7" borderId="0" xfId="0" applyFont="1" applyFill="1" applyBorder="1" applyAlignment="1" applyProtection="1"/>
    <xf numFmtId="0" fontId="59" fillId="0" borderId="0" xfId="0" applyFont="1" applyFill="1" applyBorder="1"/>
    <xf numFmtId="0" fontId="59" fillId="7" borderId="0" xfId="0" applyFont="1" applyFill="1" applyProtection="1"/>
    <xf numFmtId="0" fontId="59" fillId="0" borderId="0" xfId="0" applyFont="1" applyFill="1"/>
    <xf numFmtId="165" fontId="59" fillId="0" borderId="0" xfId="0" applyNumberFormat="1" applyFont="1" applyFill="1" applyBorder="1"/>
    <xf numFmtId="166" fontId="59" fillId="0" borderId="0" xfId="0" applyNumberFormat="1" applyFont="1" applyFill="1" applyBorder="1"/>
    <xf numFmtId="5" fontId="59" fillId="0" borderId="0" xfId="0" applyNumberFormat="1" applyFont="1" applyFill="1" applyBorder="1"/>
    <xf numFmtId="0" fontId="0" fillId="0" borderId="9" xfId="0" applyBorder="1"/>
    <xf numFmtId="0" fontId="10" fillId="7" borderId="12" xfId="0" applyFont="1" applyFill="1" applyBorder="1" applyAlignment="1">
      <alignment horizontal="center" vertical="center" wrapText="1"/>
    </xf>
    <xf numFmtId="165" fontId="59" fillId="0" borderId="0" xfId="0" applyNumberFormat="1" applyFont="1"/>
    <xf numFmtId="3" fontId="59" fillId="0" borderId="0" xfId="0" applyNumberFormat="1" applyFont="1"/>
    <xf numFmtId="3" fontId="59" fillId="0" borderId="0" xfId="0" quotePrefix="1" applyNumberFormat="1" applyFont="1"/>
    <xf numFmtId="165" fontId="7" fillId="6" borderId="9" xfId="0" applyNumberFormat="1" applyFont="1" applyFill="1" applyBorder="1" applyAlignment="1" applyProtection="1">
      <alignment vertical="center"/>
      <protection locked="0"/>
    </xf>
    <xf numFmtId="3" fontId="59" fillId="0" borderId="0" xfId="0" applyNumberFormat="1" applyFont="1" applyFill="1"/>
    <xf numFmtId="3" fontId="0" fillId="0" borderId="0" xfId="0" applyNumberFormat="1"/>
    <xf numFmtId="165" fontId="7" fillId="6" borderId="11" xfId="0" applyNumberFormat="1" applyFont="1" applyFill="1" applyBorder="1" applyAlignment="1" applyProtection="1">
      <alignment vertical="center"/>
      <protection locked="0"/>
    </xf>
    <xf numFmtId="165" fontId="26" fillId="7" borderId="10" xfId="0" applyNumberFormat="1" applyFont="1" applyFill="1" applyBorder="1" applyAlignment="1">
      <alignment horizontal="right" vertical="center" indent="1"/>
    </xf>
    <xf numFmtId="0" fontId="59" fillId="7" borderId="0" xfId="0" applyFont="1" applyFill="1" applyBorder="1" applyAlignment="1">
      <alignment horizontal="left" vertical="center" indent="4"/>
    </xf>
    <xf numFmtId="0" fontId="7" fillId="7" borderId="0" xfId="0" applyFont="1" applyFill="1" applyBorder="1" applyAlignment="1">
      <alignment horizontal="center" vertical="center"/>
    </xf>
    <xf numFmtId="0" fontId="59" fillId="7" borderId="0" xfId="0" applyFont="1" applyFill="1" applyBorder="1" applyAlignment="1">
      <alignment horizontal="left" vertical="center"/>
    </xf>
    <xf numFmtId="0" fontId="7" fillId="7" borderId="10" xfId="0" applyFont="1" applyFill="1" applyBorder="1" applyAlignment="1">
      <alignment horizontal="left" vertical="center"/>
    </xf>
    <xf numFmtId="0" fontId="7" fillId="7" borderId="9" xfId="0" applyFont="1" applyFill="1" applyBorder="1" applyAlignment="1">
      <alignment horizontal="left" indent="2"/>
    </xf>
    <xf numFmtId="165" fontId="7" fillId="7" borderId="5" xfId="0" applyNumberFormat="1" applyFont="1" applyFill="1" applyBorder="1" applyAlignment="1">
      <alignment horizontal="center"/>
    </xf>
    <xf numFmtId="165" fontId="7" fillId="7" borderId="14" xfId="0" applyNumberFormat="1" applyFont="1" applyFill="1" applyBorder="1" applyAlignment="1">
      <alignment horizontal="center"/>
    </xf>
    <xf numFmtId="0" fontId="5" fillId="7" borderId="10" xfId="0" applyFont="1" applyFill="1" applyBorder="1" applyAlignment="1">
      <alignment horizontal="left" indent="3"/>
    </xf>
    <xf numFmtId="0" fontId="5" fillId="7" borderId="10" xfId="0" applyFont="1" applyFill="1" applyBorder="1" applyAlignment="1">
      <alignment horizontal="left" indent="4"/>
    </xf>
    <xf numFmtId="0" fontId="26" fillId="7" borderId="10" xfId="0" applyFont="1" applyFill="1" applyBorder="1" applyAlignment="1">
      <alignment horizontal="left" vertical="center"/>
    </xf>
    <xf numFmtId="166" fontId="6" fillId="12" borderId="12" xfId="0" applyNumberFormat="1" applyFont="1" applyFill="1" applyBorder="1" applyAlignment="1" applyProtection="1">
      <alignment vertical="center"/>
    </xf>
    <xf numFmtId="0" fontId="7" fillId="13" borderId="9" xfId="0" applyFont="1" applyFill="1" applyBorder="1" applyAlignment="1" applyProtection="1">
      <alignment horizontal="center" vertical="center"/>
      <protection locked="0"/>
    </xf>
    <xf numFmtId="0" fontId="13" fillId="0" borderId="0" xfId="0" applyFont="1" applyFill="1" applyBorder="1" applyAlignment="1"/>
    <xf numFmtId="165" fontId="5" fillId="6" borderId="9" xfId="0" applyNumberFormat="1" applyFont="1" applyFill="1" applyBorder="1" applyAlignment="1" applyProtection="1">
      <alignment vertical="center"/>
      <protection locked="0"/>
    </xf>
    <xf numFmtId="165" fontId="5" fillId="12" borderId="9" xfId="0" applyNumberFormat="1" applyFont="1" applyFill="1" applyBorder="1" applyAlignment="1">
      <alignment vertical="center"/>
    </xf>
    <xf numFmtId="0" fontId="5" fillId="0" borderId="10" xfId="0" applyFont="1" applyBorder="1"/>
    <xf numFmtId="0" fontId="7" fillId="7" borderId="5" xfId="0" applyFont="1" applyFill="1" applyBorder="1" applyAlignment="1">
      <alignment horizontal="left" vertical="center" indent="1"/>
    </xf>
    <xf numFmtId="0" fontId="7" fillId="7" borderId="13" xfId="0" applyFont="1" applyFill="1" applyBorder="1" applyAlignment="1">
      <alignment horizontal="left" vertical="center" indent="1"/>
    </xf>
    <xf numFmtId="165" fontId="7" fillId="12" borderId="5" xfId="0" applyNumberFormat="1" applyFont="1" applyFill="1" applyBorder="1" applyAlignment="1">
      <alignment vertical="center"/>
    </xf>
    <xf numFmtId="0" fontId="2" fillId="7" borderId="39" xfId="0" applyFont="1" applyFill="1" applyBorder="1" applyAlignment="1">
      <alignment vertical="center"/>
    </xf>
    <xf numFmtId="0" fontId="7" fillId="0" borderId="39" xfId="0" applyFont="1" applyBorder="1" applyAlignment="1">
      <alignment horizontal="right" vertical="center" wrapText="1" indent="1"/>
    </xf>
    <xf numFmtId="0" fontId="5" fillId="0" borderId="39" xfId="0" applyFont="1" applyBorder="1" applyAlignment="1">
      <alignment horizontal="center" vertical="center" wrapText="1"/>
    </xf>
    <xf numFmtId="0" fontId="5" fillId="7" borderId="46" xfId="0" applyFont="1" applyFill="1" applyBorder="1" applyAlignment="1">
      <alignment horizontal="left" vertical="center" indent="1"/>
    </xf>
    <xf numFmtId="0" fontId="10" fillId="7" borderId="47" xfId="0" applyFont="1" applyFill="1" applyBorder="1" applyAlignment="1">
      <alignment horizontal="center" vertical="center" wrapText="1"/>
    </xf>
    <xf numFmtId="0" fontId="7" fillId="0" borderId="39" xfId="0" applyFont="1" applyBorder="1" applyAlignment="1">
      <alignment horizontal="left" vertical="center" wrapText="1"/>
    </xf>
    <xf numFmtId="0" fontId="0" fillId="0" borderId="45" xfId="0" applyBorder="1" applyProtection="1"/>
    <xf numFmtId="165" fontId="6" fillId="12" borderId="9" xfId="0" applyNumberFormat="1" applyFont="1" applyFill="1" applyBorder="1" applyAlignment="1" applyProtection="1">
      <alignment vertical="center"/>
    </xf>
    <xf numFmtId="165" fontId="17" fillId="12" borderId="9" xfId="0" applyNumberFormat="1" applyFont="1" applyFill="1" applyBorder="1" applyAlignment="1" applyProtection="1">
      <alignment vertical="center"/>
    </xf>
    <xf numFmtId="164" fontId="6" fillId="0" borderId="15" xfId="0" applyNumberFormat="1" applyFont="1" applyFill="1" applyBorder="1" applyAlignment="1" applyProtection="1">
      <alignment horizontal="right" vertical="center" indent="1"/>
    </xf>
    <xf numFmtId="165" fontId="7" fillId="0" borderId="0"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vertical="center"/>
    </xf>
    <xf numFmtId="3" fontId="58" fillId="0" borderId="0" xfId="0" applyNumberFormat="1" applyFont="1" applyFill="1" applyBorder="1"/>
    <xf numFmtId="5" fontId="62" fillId="12" borderId="52" xfId="0" applyNumberFormat="1" applyFont="1" applyFill="1" applyBorder="1" applyAlignment="1">
      <alignment horizontal="right" vertical="center"/>
    </xf>
    <xf numFmtId="0" fontId="62" fillId="7" borderId="53" xfId="0" applyFont="1" applyFill="1" applyBorder="1" applyAlignment="1">
      <alignment horizontal="left" vertical="center"/>
    </xf>
    <xf numFmtId="0" fontId="62" fillId="0" borderId="52" xfId="0" applyFont="1" applyBorder="1"/>
    <xf numFmtId="0" fontId="62" fillId="7" borderId="54" xfId="0" applyFont="1" applyFill="1" applyBorder="1" applyAlignment="1">
      <alignment horizontal="left" vertical="center"/>
    </xf>
    <xf numFmtId="0" fontId="62" fillId="0" borderId="55" xfId="0" applyFont="1" applyBorder="1"/>
    <xf numFmtId="5" fontId="62" fillId="12" borderId="55" xfId="0" applyNumberFormat="1" applyFont="1" applyFill="1" applyBorder="1" applyAlignment="1">
      <alignment horizontal="right" vertical="center"/>
    </xf>
    <xf numFmtId="0" fontId="62" fillId="7" borderId="56" xfId="0" applyFont="1" applyFill="1" applyBorder="1" applyAlignment="1">
      <alignment horizontal="left" vertical="center"/>
    </xf>
    <xf numFmtId="0" fontId="62" fillId="0" borderId="57" xfId="0" applyFont="1" applyBorder="1"/>
    <xf numFmtId="5" fontId="62" fillId="12" borderId="57" xfId="0" applyNumberFormat="1" applyFont="1" applyFill="1" applyBorder="1" applyAlignment="1">
      <alignment horizontal="right" vertical="center"/>
    </xf>
    <xf numFmtId="0" fontId="62" fillId="7" borderId="58" xfId="0" applyFont="1" applyFill="1" applyBorder="1" applyAlignment="1">
      <alignment horizontal="left" vertical="center"/>
    </xf>
    <xf numFmtId="0" fontId="62" fillId="0" borderId="59" xfId="0" applyFont="1" applyBorder="1"/>
    <xf numFmtId="5" fontId="62" fillId="12" borderId="59" xfId="0" applyNumberFormat="1" applyFont="1" applyFill="1" applyBorder="1" applyAlignment="1">
      <alignment horizontal="right" vertical="center"/>
    </xf>
    <xf numFmtId="0" fontId="62" fillId="7" borderId="60" xfId="0" applyFont="1" applyFill="1" applyBorder="1" applyAlignment="1">
      <alignment horizontal="left" vertical="center"/>
    </xf>
    <xf numFmtId="0" fontId="62" fillId="0" borderId="61" xfId="0" applyFont="1" applyBorder="1"/>
    <xf numFmtId="5" fontId="62" fillId="12" borderId="61" xfId="0" applyNumberFormat="1" applyFont="1" applyFill="1" applyBorder="1" applyAlignment="1">
      <alignment horizontal="right" vertical="center"/>
    </xf>
    <xf numFmtId="0" fontId="62" fillId="7" borderId="62" xfId="0" applyFont="1" applyFill="1" applyBorder="1" applyAlignment="1">
      <alignment horizontal="left" vertical="center"/>
    </xf>
    <xf numFmtId="0" fontId="62" fillId="0" borderId="63" xfId="0" applyFont="1" applyBorder="1"/>
    <xf numFmtId="5" fontId="62" fillId="12" borderId="63" xfId="0" applyNumberFormat="1" applyFont="1" applyFill="1" applyBorder="1" applyAlignment="1">
      <alignment horizontal="right" vertical="center"/>
    </xf>
    <xf numFmtId="0" fontId="62" fillId="7" borderId="64" xfId="0" applyFont="1" applyFill="1" applyBorder="1" applyAlignment="1">
      <alignment horizontal="left" vertical="center"/>
    </xf>
    <xf numFmtId="0" fontId="62" fillId="0" borderId="65" xfId="0" applyFont="1" applyBorder="1"/>
    <xf numFmtId="5" fontId="62" fillId="12" borderId="65" xfId="0" applyNumberFormat="1" applyFont="1" applyFill="1" applyBorder="1" applyAlignment="1">
      <alignment horizontal="right" vertical="center"/>
    </xf>
    <xf numFmtId="165" fontId="5" fillId="12" borderId="9" xfId="0" applyNumberFormat="1" applyFont="1" applyFill="1" applyBorder="1" applyAlignment="1" applyProtection="1">
      <alignment vertical="center"/>
    </xf>
    <xf numFmtId="0" fontId="7" fillId="7" borderId="0" xfId="0" applyFont="1" applyFill="1" applyBorder="1" applyAlignment="1">
      <alignment vertical="center"/>
    </xf>
    <xf numFmtId="0" fontId="9" fillId="7" borderId="9" xfId="0" applyFont="1" applyFill="1" applyBorder="1" applyAlignment="1">
      <alignment horizontal="left" vertical="center" indent="1"/>
    </xf>
    <xf numFmtId="0" fontId="9" fillId="7" borderId="13" xfId="0" applyFont="1" applyFill="1" applyBorder="1" applyAlignment="1">
      <alignment horizontal="left" vertical="center" indent="1"/>
    </xf>
    <xf numFmtId="0" fontId="9" fillId="7" borderId="0" xfId="0" applyFont="1" applyFill="1" applyBorder="1" applyAlignment="1">
      <alignment vertical="center"/>
    </xf>
    <xf numFmtId="165" fontId="7" fillId="0" borderId="14" xfId="0" applyNumberFormat="1" applyFont="1" applyFill="1" applyBorder="1" applyAlignment="1">
      <alignment vertical="center"/>
    </xf>
    <xf numFmtId="165" fontId="5" fillId="12" borderId="12" xfId="0" applyNumberFormat="1" applyFont="1" applyFill="1" applyBorder="1" applyAlignment="1">
      <alignment vertical="center"/>
    </xf>
    <xf numFmtId="165" fontId="5" fillId="0" borderId="12" xfId="0" applyNumberFormat="1" applyFont="1" applyFill="1" applyBorder="1" applyAlignment="1" applyProtection="1">
      <alignment vertical="center"/>
    </xf>
    <xf numFmtId="0" fontId="0" fillId="0" borderId="5" xfId="0" applyFill="1" applyBorder="1" applyAlignment="1"/>
    <xf numFmtId="0" fontId="19" fillId="7" borderId="7" xfId="0" applyFont="1" applyFill="1" applyBorder="1" applyAlignment="1">
      <alignment horizontal="center" vertical="center"/>
    </xf>
    <xf numFmtId="0" fontId="63" fillId="0" borderId="0" xfId="0" applyFont="1" applyFill="1" applyBorder="1"/>
    <xf numFmtId="0" fontId="59" fillId="7" borderId="0" xfId="0" applyFont="1" applyFill="1" applyAlignment="1">
      <alignment horizontal="left" vertical="center" indent="4"/>
    </xf>
    <xf numFmtId="5" fontId="1" fillId="7" borderId="0" xfId="0" applyNumberFormat="1" applyFont="1" applyFill="1" applyBorder="1" applyAlignment="1">
      <alignment horizontal="right" vertical="center"/>
    </xf>
    <xf numFmtId="0" fontId="7" fillId="7" borderId="6" xfId="0" applyFont="1" applyFill="1" applyBorder="1" applyAlignment="1" applyProtection="1">
      <alignment horizontal="center" vertical="center"/>
    </xf>
    <xf numFmtId="0" fontId="0" fillId="7" borderId="29" xfId="0" applyFill="1" applyBorder="1" applyAlignment="1"/>
    <xf numFmtId="0" fontId="0" fillId="7" borderId="8" xfId="0" applyFill="1" applyBorder="1" applyAlignment="1">
      <alignment horizontal="center" vertical="center"/>
    </xf>
    <xf numFmtId="0" fontId="0" fillId="7" borderId="31" xfId="0" applyFill="1" applyBorder="1" applyAlignment="1">
      <alignment horizontal="center" vertical="center"/>
    </xf>
    <xf numFmtId="0" fontId="11" fillId="7" borderId="9" xfId="0" applyFont="1" applyFill="1" applyBorder="1" applyAlignment="1" applyProtection="1">
      <alignment vertical="center"/>
    </xf>
    <xf numFmtId="0" fontId="11" fillId="7" borderId="10" xfId="0" applyFont="1" applyFill="1" applyBorder="1" applyAlignment="1" applyProtection="1">
      <alignment vertical="center"/>
    </xf>
    <xf numFmtId="0" fontId="0" fillId="7" borderId="10" xfId="0" applyFill="1" applyBorder="1" applyAlignment="1" applyProtection="1">
      <alignment vertical="center"/>
    </xf>
    <xf numFmtId="0" fontId="0" fillId="7" borderId="9" xfId="0" applyFill="1" applyBorder="1" applyAlignment="1" applyProtection="1">
      <alignment vertical="center"/>
    </xf>
    <xf numFmtId="0" fontId="7" fillId="7" borderId="10" xfId="0" applyFont="1" applyFill="1" applyBorder="1" applyAlignment="1" applyProtection="1">
      <alignment vertical="center"/>
    </xf>
    <xf numFmtId="0" fontId="10" fillId="7" borderId="10" xfId="0" applyFont="1" applyFill="1" applyBorder="1" applyAlignment="1" applyProtection="1">
      <alignment horizontal="center" vertical="center" wrapText="1"/>
    </xf>
    <xf numFmtId="0" fontId="7" fillId="7" borderId="37" xfId="0" applyFont="1" applyFill="1" applyBorder="1" applyProtection="1"/>
    <xf numFmtId="0" fontId="7" fillId="7" borderId="4" xfId="0" applyFont="1" applyFill="1" applyBorder="1" applyAlignment="1" applyProtection="1">
      <alignment vertical="center"/>
    </xf>
    <xf numFmtId="0" fontId="17" fillId="7" borderId="4" xfId="0" applyFont="1" applyFill="1" applyBorder="1" applyAlignment="1" applyProtection="1">
      <alignment horizontal="right" indent="1"/>
    </xf>
    <xf numFmtId="0" fontId="7" fillId="7" borderId="41" xfId="0" applyFont="1" applyFill="1" applyBorder="1" applyProtection="1"/>
    <xf numFmtId="0" fontId="7" fillId="7" borderId="2" xfId="0" applyFont="1" applyFill="1" applyBorder="1" applyAlignment="1" applyProtection="1">
      <alignment vertical="center"/>
    </xf>
    <xf numFmtId="0" fontId="6" fillId="7" borderId="2" xfId="0" applyFont="1" applyFill="1" applyBorder="1" applyAlignment="1" applyProtection="1">
      <alignment vertical="center"/>
    </xf>
    <xf numFmtId="0" fontId="17" fillId="7" borderId="2" xfId="0" applyFont="1" applyFill="1" applyBorder="1" applyAlignment="1" applyProtection="1">
      <alignment horizontal="right" indent="1"/>
    </xf>
    <xf numFmtId="0" fontId="6" fillId="7" borderId="3" xfId="0" applyFont="1" applyFill="1" applyBorder="1" applyAlignment="1" applyProtection="1">
      <alignment vertical="center"/>
    </xf>
    <xf numFmtId="0" fontId="8" fillId="7" borderId="3" xfId="0" applyFont="1" applyFill="1" applyBorder="1" applyAlignment="1" applyProtection="1">
      <alignment horizontal="center" vertical="center"/>
    </xf>
    <xf numFmtId="0" fontId="6" fillId="7" borderId="10" xfId="0" applyFont="1" applyFill="1" applyBorder="1" applyAlignment="1" applyProtection="1">
      <alignment vertical="center"/>
    </xf>
    <xf numFmtId="0" fontId="8" fillId="7" borderId="10" xfId="0" applyFont="1" applyFill="1" applyBorder="1" applyAlignment="1" applyProtection="1">
      <alignment horizontal="right" indent="1"/>
    </xf>
    <xf numFmtId="0" fontId="6" fillId="7" borderId="28" xfId="0" applyFont="1" applyFill="1" applyBorder="1" applyAlignment="1" applyProtection="1">
      <alignment vertical="center"/>
    </xf>
    <xf numFmtId="0" fontId="8" fillId="7" borderId="28" xfId="0" applyFont="1" applyFill="1" applyBorder="1" applyAlignment="1" applyProtection="1">
      <alignment horizontal="center" vertical="center"/>
    </xf>
    <xf numFmtId="0" fontId="1" fillId="7" borderId="0" xfId="0" applyFont="1" applyFill="1" applyBorder="1" applyAlignment="1" applyProtection="1">
      <alignment horizontal="center" vertical="center"/>
    </xf>
    <xf numFmtId="0" fontId="9" fillId="7" borderId="17" xfId="0" applyFont="1" applyFill="1" applyBorder="1" applyAlignment="1" applyProtection="1">
      <alignment horizontal="center"/>
    </xf>
    <xf numFmtId="0" fontId="1" fillId="7" borderId="3" xfId="0" applyFont="1" applyFill="1" applyBorder="1" applyAlignment="1" applyProtection="1">
      <alignment horizontal="center" vertical="center"/>
    </xf>
    <xf numFmtId="0" fontId="6" fillId="7" borderId="26" xfId="0" applyFont="1" applyFill="1" applyBorder="1" applyAlignment="1" applyProtection="1">
      <alignment vertical="center"/>
    </xf>
    <xf numFmtId="0" fontId="8" fillId="7" borderId="26" xfId="0" applyFont="1" applyFill="1" applyBorder="1" applyAlignment="1" applyProtection="1">
      <alignment horizontal="center" vertical="center"/>
    </xf>
    <xf numFmtId="0" fontId="7" fillId="7" borderId="6" xfId="0" applyFont="1" applyFill="1" applyBorder="1" applyAlignment="1" applyProtection="1">
      <alignment vertical="center"/>
    </xf>
    <xf numFmtId="0" fontId="6" fillId="7" borderId="6" xfId="0" applyFont="1" applyFill="1" applyBorder="1" applyAlignment="1" applyProtection="1">
      <alignment vertical="center"/>
    </xf>
    <xf numFmtId="0" fontId="8" fillId="7" borderId="6" xfId="0" applyFont="1" applyFill="1" applyBorder="1" applyAlignment="1" applyProtection="1">
      <alignment horizontal="center" vertical="center"/>
    </xf>
    <xf numFmtId="9" fontId="8" fillId="7" borderId="10" xfId="0" quotePrefix="1" applyNumberFormat="1" applyFont="1" applyFill="1" applyBorder="1" applyAlignment="1" applyProtection="1">
      <alignment horizontal="center" vertical="center"/>
    </xf>
    <xf numFmtId="0" fontId="6" fillId="7" borderId="10" xfId="0" applyFont="1" applyFill="1" applyBorder="1" applyProtection="1"/>
    <xf numFmtId="0" fontId="6" fillId="7" borderId="10" xfId="0" applyFont="1" applyFill="1" applyBorder="1" applyAlignment="1" applyProtection="1">
      <alignment horizontal="center" vertical="center"/>
    </xf>
    <xf numFmtId="0" fontId="25" fillId="7" borderId="35" xfId="0" applyFont="1" applyFill="1" applyBorder="1" applyAlignment="1" applyProtection="1">
      <alignment vertical="center"/>
    </xf>
    <xf numFmtId="0" fontId="7" fillId="7" borderId="28" xfId="0" applyFont="1" applyFill="1" applyBorder="1" applyAlignment="1" applyProtection="1">
      <alignment vertical="center"/>
    </xf>
    <xf numFmtId="0" fontId="0" fillId="7" borderId="28" xfId="0" applyFill="1" applyBorder="1" applyAlignment="1" applyProtection="1">
      <alignment vertical="center"/>
    </xf>
    <xf numFmtId="0" fontId="25" fillId="7" borderId="17" xfId="0" applyFont="1" applyFill="1" applyBorder="1" applyAlignment="1" applyProtection="1">
      <alignment vertical="center"/>
    </xf>
    <xf numFmtId="0" fontId="7" fillId="7" borderId="3" xfId="0" applyFont="1" applyFill="1" applyBorder="1" applyAlignment="1" applyProtection="1">
      <alignment vertical="center"/>
    </xf>
    <xf numFmtId="0" fontId="6" fillId="7" borderId="3" xfId="0" applyFont="1" applyFill="1" applyBorder="1" applyAlignment="1" applyProtection="1">
      <alignment horizontal="center" vertical="center"/>
    </xf>
    <xf numFmtId="0" fontId="25" fillId="7" borderId="33" xfId="0" applyFont="1" applyFill="1" applyBorder="1" applyAlignment="1" applyProtection="1">
      <alignment vertical="center"/>
    </xf>
    <xf numFmtId="0" fontId="7" fillId="7" borderId="26" xfId="0" applyFont="1" applyFill="1" applyBorder="1" applyAlignment="1" applyProtection="1">
      <alignment vertical="center"/>
    </xf>
    <xf numFmtId="0" fontId="6" fillId="7" borderId="26" xfId="0" applyFont="1" applyFill="1" applyBorder="1" applyAlignment="1" applyProtection="1">
      <alignment horizontal="center" vertical="center"/>
    </xf>
    <xf numFmtId="0" fontId="25" fillId="7" borderId="7" xfId="0" applyFont="1" applyFill="1" applyBorder="1" applyAlignment="1" applyProtection="1">
      <alignment vertical="center"/>
    </xf>
    <xf numFmtId="0" fontId="6" fillId="7" borderId="8" xfId="0" applyFont="1" applyFill="1" applyBorder="1" applyAlignment="1" applyProtection="1">
      <alignment horizontal="center" vertical="center"/>
    </xf>
    <xf numFmtId="0" fontId="26" fillId="7" borderId="2" xfId="0" applyFont="1" applyFill="1" applyBorder="1" applyAlignment="1" applyProtection="1">
      <alignment horizontal="right"/>
    </xf>
    <xf numFmtId="0" fontId="7" fillId="7" borderId="13" xfId="0" applyFont="1" applyFill="1" applyBorder="1" applyAlignment="1" applyProtection="1">
      <alignment vertical="center"/>
    </xf>
    <xf numFmtId="0" fontId="26" fillId="7" borderId="0" xfId="0" applyFont="1" applyFill="1" applyBorder="1" applyAlignment="1" applyProtection="1">
      <alignment horizontal="right"/>
    </xf>
    <xf numFmtId="0" fontId="11" fillId="7" borderId="5" xfId="0" applyFont="1" applyFill="1" applyBorder="1" applyAlignment="1" applyProtection="1">
      <alignment vertical="center"/>
    </xf>
    <xf numFmtId="0" fontId="11" fillId="7" borderId="6" xfId="0" applyFont="1" applyFill="1" applyBorder="1" applyAlignment="1" applyProtection="1">
      <alignment vertical="center"/>
    </xf>
    <xf numFmtId="0" fontId="0" fillId="7" borderId="6" xfId="0" applyFill="1" applyBorder="1" applyAlignment="1" applyProtection="1">
      <alignment vertical="center"/>
    </xf>
    <xf numFmtId="0" fontId="5" fillId="7" borderId="28" xfId="0" applyFont="1" applyFill="1" applyBorder="1" applyAlignment="1" applyProtection="1">
      <alignment horizontal="right" vertical="center"/>
    </xf>
    <xf numFmtId="0" fontId="7" fillId="7" borderId="17" xfId="0" applyFont="1" applyFill="1" applyBorder="1" applyAlignment="1" applyProtection="1">
      <alignment vertical="center"/>
    </xf>
    <xf numFmtId="0" fontId="10" fillId="7" borderId="3" xfId="0" applyFont="1" applyFill="1" applyBorder="1" applyAlignment="1" applyProtection="1">
      <alignment horizontal="center" vertical="center"/>
    </xf>
    <xf numFmtId="0" fontId="7" fillId="7" borderId="17" xfId="0" applyFont="1" applyFill="1" applyBorder="1" applyProtection="1"/>
    <xf numFmtId="0" fontId="8" fillId="7" borderId="18" xfId="0" applyFont="1" applyFill="1" applyBorder="1" applyAlignment="1" applyProtection="1">
      <alignment horizontal="right" vertical="center"/>
    </xf>
    <xf numFmtId="0" fontId="7" fillId="7" borderId="13" xfId="0" applyFont="1" applyFill="1" applyBorder="1" applyProtection="1"/>
    <xf numFmtId="0" fontId="6" fillId="7" borderId="3" xfId="0" applyFont="1" applyFill="1" applyBorder="1" applyProtection="1"/>
    <xf numFmtId="0" fontId="7" fillId="7" borderId="3" xfId="0" applyFont="1" applyFill="1" applyBorder="1" applyProtection="1"/>
    <xf numFmtId="0" fontId="0" fillId="7" borderId="28" xfId="0" applyFill="1" applyBorder="1" applyProtection="1"/>
    <xf numFmtId="0" fontId="0" fillId="7" borderId="36" xfId="0" applyFill="1" applyBorder="1" applyProtection="1"/>
    <xf numFmtId="0" fontId="10" fillId="7" borderId="2" xfId="0" applyFont="1" applyFill="1" applyBorder="1" applyAlignment="1" applyProtection="1">
      <alignment horizontal="center" vertical="center"/>
    </xf>
    <xf numFmtId="0" fontId="10" fillId="7" borderId="40" xfId="0" applyFont="1" applyFill="1" applyBorder="1" applyAlignment="1" applyProtection="1">
      <alignment horizontal="center" vertical="center" wrapText="1"/>
    </xf>
    <xf numFmtId="0" fontId="2" fillId="7" borderId="5" xfId="0" applyFont="1" applyFill="1" applyBorder="1" applyAlignment="1" applyProtection="1">
      <alignment vertical="center"/>
    </xf>
    <xf numFmtId="0" fontId="5" fillId="7" borderId="6" xfId="0" applyFont="1" applyFill="1" applyBorder="1" applyAlignment="1" applyProtection="1">
      <alignment horizontal="right" vertical="center"/>
    </xf>
    <xf numFmtId="0" fontId="6" fillId="7" borderId="2" xfId="0" applyFont="1" applyFill="1" applyBorder="1" applyProtection="1"/>
    <xf numFmtId="0" fontId="7" fillId="7" borderId="33" xfId="0" applyFont="1" applyFill="1" applyBorder="1" applyProtection="1"/>
    <xf numFmtId="0" fontId="6" fillId="7" borderId="26" xfId="0" applyFont="1" applyFill="1" applyBorder="1" applyProtection="1"/>
    <xf numFmtId="0" fontId="10" fillId="7" borderId="6" xfId="0" applyFont="1" applyFill="1" applyBorder="1" applyAlignment="1" applyProtection="1">
      <alignment horizontal="right" vertical="center"/>
    </xf>
    <xf numFmtId="0" fontId="10" fillId="7" borderId="8" xfId="0" applyFont="1" applyFill="1" applyBorder="1" applyAlignment="1" applyProtection="1">
      <alignment horizontal="center" vertical="center"/>
    </xf>
    <xf numFmtId="0" fontId="13" fillId="7" borderId="5" xfId="0" applyFont="1" applyFill="1" applyBorder="1" applyAlignment="1" applyProtection="1">
      <alignment vertical="center"/>
    </xf>
    <xf numFmtId="0" fontId="0" fillId="7" borderId="6" xfId="0" applyFill="1" applyBorder="1" applyProtection="1"/>
    <xf numFmtId="165" fontId="7" fillId="7" borderId="6" xfId="0" applyNumberFormat="1" applyFont="1" applyFill="1" applyBorder="1" applyAlignment="1" applyProtection="1">
      <alignment vertical="center"/>
    </xf>
    <xf numFmtId="0" fontId="0" fillId="7" borderId="29" xfId="0" applyFill="1" applyBorder="1" applyProtection="1"/>
    <xf numFmtId="0" fontId="33" fillId="7" borderId="7" xfId="0" applyFont="1" applyFill="1" applyBorder="1" applyAlignment="1" applyProtection="1">
      <alignment vertical="center"/>
    </xf>
    <xf numFmtId="0" fontId="19" fillId="7" borderId="0" xfId="0" quotePrefix="1" applyFont="1" applyFill="1" applyBorder="1" applyAlignment="1" applyProtection="1">
      <alignment vertical="center"/>
    </xf>
    <xf numFmtId="0" fontId="0" fillId="7" borderId="8" xfId="0" applyFill="1" applyBorder="1" applyProtection="1"/>
    <xf numFmtId="0" fontId="6" fillId="7" borderId="8" xfId="0" applyFont="1" applyFill="1" applyBorder="1" applyAlignment="1" applyProtection="1">
      <alignment vertical="center"/>
    </xf>
    <xf numFmtId="165" fontId="7" fillId="7" borderId="8" xfId="0" applyNumberFormat="1" applyFont="1" applyFill="1" applyBorder="1" applyAlignment="1" applyProtection="1">
      <alignment vertical="center"/>
    </xf>
    <xf numFmtId="0" fontId="0" fillId="7" borderId="31" xfId="0" applyFill="1" applyBorder="1" applyProtection="1"/>
    <xf numFmtId="0" fontId="0" fillId="0" borderId="15" xfId="0" applyBorder="1" applyAlignment="1" applyProtection="1">
      <alignment vertical="center"/>
    </xf>
    <xf numFmtId="0" fontId="10" fillId="0" borderId="0" xfId="0" applyFont="1" applyBorder="1" applyAlignment="1" applyProtection="1">
      <alignment horizontal="center" vertical="center"/>
    </xf>
    <xf numFmtId="0" fontId="5" fillId="0" borderId="12" xfId="0" applyFont="1" applyBorder="1" applyAlignment="1" applyProtection="1">
      <alignment horizontal="right" vertical="center"/>
    </xf>
    <xf numFmtId="0" fontId="26" fillId="7" borderId="3" xfId="0" applyFont="1" applyFill="1" applyBorder="1" applyAlignment="1" applyProtection="1">
      <alignment horizontal="right"/>
    </xf>
    <xf numFmtId="0" fontId="7" fillId="7" borderId="18" xfId="0" applyFont="1" applyFill="1" applyBorder="1" applyAlignment="1" applyProtection="1">
      <alignment vertical="center"/>
    </xf>
    <xf numFmtId="0" fontId="7" fillId="7" borderId="33" xfId="0" applyFont="1" applyFill="1" applyBorder="1" applyAlignment="1" applyProtection="1">
      <alignment vertical="center"/>
    </xf>
    <xf numFmtId="0" fontId="26" fillId="7" borderId="26" xfId="0" applyFont="1" applyFill="1" applyBorder="1" applyAlignment="1" applyProtection="1">
      <alignment horizontal="right"/>
    </xf>
    <xf numFmtId="0" fontId="7" fillId="7" borderId="34" xfId="0" applyFont="1" applyFill="1" applyBorder="1" applyAlignment="1" applyProtection="1">
      <alignment vertical="center"/>
    </xf>
    <xf numFmtId="0" fontId="23" fillId="7" borderId="4" xfId="0" applyFont="1" applyFill="1" applyBorder="1" applyProtection="1"/>
    <xf numFmtId="0" fontId="0" fillId="7" borderId="4" xfId="0" applyFill="1" applyBorder="1" applyProtection="1"/>
    <xf numFmtId="0" fontId="24" fillId="7" borderId="4" xfId="0" applyFont="1" applyFill="1" applyBorder="1" applyProtection="1"/>
    <xf numFmtId="0" fontId="24" fillId="7" borderId="0" xfId="0" applyFont="1" applyFill="1" applyBorder="1" applyProtection="1"/>
    <xf numFmtId="0" fontId="5" fillId="7" borderId="41" xfId="0" applyFont="1" applyFill="1" applyBorder="1" applyAlignment="1" applyProtection="1">
      <alignment horizontal="center"/>
    </xf>
    <xf numFmtId="0" fontId="8" fillId="7" borderId="2" xfId="0" applyFont="1" applyFill="1" applyBorder="1" applyAlignment="1" applyProtection="1">
      <alignment horizontal="center"/>
    </xf>
    <xf numFmtId="0" fontId="5" fillId="7" borderId="13" xfId="0" applyFont="1" applyFill="1" applyBorder="1" applyAlignment="1" applyProtection="1">
      <alignment horizontal="center"/>
    </xf>
    <xf numFmtId="0" fontId="8" fillId="7" borderId="0" xfId="0" applyFont="1" applyFill="1" applyBorder="1" applyAlignment="1" applyProtection="1">
      <alignment horizontal="center"/>
    </xf>
    <xf numFmtId="0" fontId="16" fillId="7" borderId="40" xfId="0" applyFont="1" applyFill="1" applyBorder="1" applyAlignment="1" applyProtection="1"/>
    <xf numFmtId="0" fontId="0" fillId="7" borderId="6" xfId="0" applyFill="1" applyBorder="1" applyAlignment="1" applyProtection="1"/>
    <xf numFmtId="0" fontId="0" fillId="7" borderId="29" xfId="0" applyFill="1" applyBorder="1" applyAlignment="1" applyProtection="1"/>
    <xf numFmtId="0" fontId="11" fillId="7" borderId="5" xfId="0" applyFont="1" applyFill="1" applyBorder="1" applyProtection="1"/>
    <xf numFmtId="0" fontId="23" fillId="7" borderId="6" xfId="0" applyFont="1" applyFill="1" applyBorder="1" applyProtection="1"/>
    <xf numFmtId="0" fontId="7" fillId="7" borderId="6" xfId="0" applyFont="1" applyFill="1" applyBorder="1" applyProtection="1"/>
    <xf numFmtId="0" fontId="24" fillId="7" borderId="6" xfId="0" applyFont="1" applyFill="1" applyBorder="1" applyProtection="1"/>
    <xf numFmtId="0" fontId="6" fillId="7" borderId="6" xfId="0" applyFont="1" applyFill="1" applyBorder="1" applyAlignment="1" applyProtection="1"/>
    <xf numFmtId="0" fontId="5" fillId="7" borderId="28" xfId="0" applyFont="1" applyFill="1" applyBorder="1" applyAlignment="1" applyProtection="1">
      <alignment horizontal="right" vertical="center" indent="1"/>
    </xf>
    <xf numFmtId="0" fontId="2" fillId="7" borderId="6" xfId="0" applyFont="1" applyFill="1" applyBorder="1" applyAlignment="1" applyProtection="1">
      <alignment vertical="center"/>
    </xf>
    <xf numFmtId="0" fontId="3" fillId="7" borderId="6" xfId="0" applyFont="1" applyFill="1" applyBorder="1" applyAlignment="1" applyProtection="1">
      <alignment vertical="center"/>
    </xf>
    <xf numFmtId="0" fontId="24" fillId="7" borderId="6" xfId="0" applyFont="1" applyFill="1" applyBorder="1" applyAlignment="1" applyProtection="1">
      <alignment vertical="center"/>
    </xf>
    <xf numFmtId="0" fontId="5" fillId="7" borderId="6" xfId="0" applyFont="1" applyFill="1" applyBorder="1" applyAlignment="1" applyProtection="1">
      <alignment horizontal="right" vertical="center" indent="1"/>
    </xf>
    <xf numFmtId="0" fontId="16" fillId="7" borderId="13" xfId="0" applyFont="1" applyFill="1" applyBorder="1" applyAlignment="1" applyProtection="1">
      <alignment vertical="top"/>
    </xf>
    <xf numFmtId="0" fontId="24" fillId="7" borderId="0" xfId="0" applyFont="1" applyFill="1" applyBorder="1" applyAlignment="1" applyProtection="1">
      <alignment vertical="center"/>
    </xf>
    <xf numFmtId="0" fontId="5" fillId="7" borderId="0" xfId="0" applyFont="1" applyFill="1" applyBorder="1" applyAlignment="1" applyProtection="1">
      <alignment horizontal="right" vertical="center" indent="1"/>
    </xf>
    <xf numFmtId="0" fontId="0" fillId="7" borderId="13" xfId="0" applyFill="1" applyBorder="1" applyProtection="1"/>
    <xf numFmtId="0" fontId="5" fillId="7" borderId="0" xfId="0" applyFont="1" applyFill="1" applyBorder="1" applyAlignment="1" applyProtection="1">
      <alignment horizontal="right" vertical="center"/>
    </xf>
    <xf numFmtId="0" fontId="17" fillId="7" borderId="6" xfId="0" applyFont="1" applyFill="1" applyBorder="1" applyAlignment="1" applyProtection="1">
      <alignment vertical="center"/>
    </xf>
    <xf numFmtId="0" fontId="17" fillId="7" borderId="0" xfId="0" applyFont="1" applyFill="1" applyBorder="1" applyAlignment="1" applyProtection="1">
      <alignment vertical="center"/>
    </xf>
    <xf numFmtId="0" fontId="7" fillId="7" borderId="0" xfId="0" applyFont="1" applyFill="1" applyBorder="1" applyAlignment="1" applyProtection="1">
      <alignment horizontal="right" vertical="center" indent="1"/>
    </xf>
    <xf numFmtId="0" fontId="23" fillId="7" borderId="0" xfId="0" applyFont="1" applyFill="1" applyBorder="1" applyProtection="1"/>
    <xf numFmtId="0" fontId="24" fillId="7" borderId="30" xfId="0" applyFont="1" applyFill="1" applyBorder="1" applyProtection="1"/>
    <xf numFmtId="0" fontId="0" fillId="7" borderId="40" xfId="0" applyFill="1" applyBorder="1" applyProtection="1"/>
    <xf numFmtId="0" fontId="8" fillId="7" borderId="4" xfId="0" applyFont="1" applyFill="1" applyBorder="1" applyAlignment="1" applyProtection="1">
      <alignment horizontal="center"/>
    </xf>
    <xf numFmtId="0" fontId="5" fillId="7" borderId="37" xfId="0" applyFont="1" applyFill="1" applyBorder="1" applyAlignment="1" applyProtection="1">
      <alignment horizontal="center"/>
    </xf>
    <xf numFmtId="0" fontId="32" fillId="7" borderId="4" xfId="0" applyFont="1" applyFill="1" applyBorder="1" applyProtection="1"/>
    <xf numFmtId="0" fontId="7" fillId="7" borderId="6" xfId="0" applyFont="1" applyFill="1" applyBorder="1" applyAlignment="1" applyProtection="1">
      <alignment horizontal="right" vertical="center" indent="1"/>
    </xf>
    <xf numFmtId="0" fontId="16" fillId="7" borderId="13" xfId="0" applyFont="1" applyFill="1" applyBorder="1" applyAlignment="1" applyProtection="1">
      <alignment vertical="center"/>
    </xf>
    <xf numFmtId="0" fontId="7" fillId="7" borderId="6" xfId="0" applyFont="1" applyFill="1" applyBorder="1" applyAlignment="1" applyProtection="1">
      <alignment horizontal="right" vertical="center"/>
    </xf>
    <xf numFmtId="0" fontId="7" fillId="7" borderId="3" xfId="0" applyFont="1" applyFill="1" applyBorder="1" applyAlignment="1" applyProtection="1">
      <alignment horizontal="right" vertical="center"/>
    </xf>
    <xf numFmtId="3" fontId="7" fillId="7" borderId="3" xfId="0" applyNumberFormat="1" applyFont="1" applyFill="1" applyBorder="1" applyAlignment="1" applyProtection="1">
      <alignment vertical="center"/>
    </xf>
    <xf numFmtId="0" fontId="7" fillId="7" borderId="17" xfId="0" applyFont="1" applyFill="1" applyBorder="1" applyAlignment="1" applyProtection="1">
      <alignment horizontal="left" vertical="center"/>
    </xf>
    <xf numFmtId="0" fontId="24" fillId="7" borderId="3" xfId="0" applyFont="1" applyFill="1" applyBorder="1" applyAlignment="1" applyProtection="1">
      <alignment vertical="center"/>
    </xf>
    <xf numFmtId="0" fontId="23" fillId="7" borderId="10" xfId="0" applyFont="1" applyFill="1" applyBorder="1" applyAlignment="1" applyProtection="1">
      <alignment vertical="center"/>
    </xf>
    <xf numFmtId="0" fontId="23" fillId="7" borderId="29" xfId="0" applyFont="1" applyFill="1" applyBorder="1" applyAlignment="1" applyProtection="1">
      <alignment vertical="center"/>
    </xf>
    <xf numFmtId="0" fontId="17" fillId="7" borderId="30" xfId="0" applyFont="1" applyFill="1" applyBorder="1" applyAlignment="1" applyProtection="1">
      <alignment wrapText="1"/>
    </xf>
    <xf numFmtId="0" fontId="8" fillId="7" borderId="0" xfId="0" applyFont="1" applyFill="1" applyBorder="1" applyAlignment="1" applyProtection="1">
      <alignment vertical="top" wrapText="1"/>
    </xf>
    <xf numFmtId="0" fontId="8" fillId="7" borderId="8" xfId="0" applyFont="1" applyFill="1" applyBorder="1" applyAlignment="1" applyProtection="1">
      <alignment vertical="top" wrapText="1"/>
    </xf>
    <xf numFmtId="0" fontId="0" fillId="14" borderId="0" xfId="0" applyFill="1" applyProtection="1"/>
    <xf numFmtId="165" fontId="7" fillId="0" borderId="5" xfId="0" applyNumberFormat="1" applyFont="1" applyFill="1" applyBorder="1" applyAlignment="1" applyProtection="1">
      <alignment vertical="center"/>
    </xf>
    <xf numFmtId="0" fontId="4" fillId="7" borderId="0" xfId="0" applyFont="1" applyFill="1" applyBorder="1" applyProtection="1"/>
    <xf numFmtId="0" fontId="5" fillId="7" borderId="39" xfId="0" applyFont="1" applyFill="1" applyBorder="1" applyAlignment="1">
      <alignment horizontal="center" vertical="center" wrapText="1"/>
    </xf>
    <xf numFmtId="0" fontId="7" fillId="7" borderId="9" xfId="0" applyFont="1" applyFill="1" applyBorder="1" applyAlignment="1">
      <alignment horizontal="center" vertical="center"/>
    </xf>
    <xf numFmtId="0" fontId="7" fillId="7" borderId="0" xfId="0" applyFont="1" applyFill="1" applyBorder="1" applyAlignment="1" applyProtection="1">
      <alignment horizontal="left" vertical="center"/>
    </xf>
    <xf numFmtId="0" fontId="7" fillId="7" borderId="42" xfId="0" applyFont="1" applyFill="1" applyBorder="1" applyAlignment="1" applyProtection="1">
      <alignment horizontal="right" vertical="center" indent="1"/>
    </xf>
    <xf numFmtId="0" fontId="13" fillId="7" borderId="0" xfId="0" applyFont="1" applyFill="1" applyBorder="1" applyAlignment="1" applyProtection="1">
      <alignment horizontal="left" vertical="center"/>
    </xf>
    <xf numFmtId="0" fontId="4" fillId="7" borderId="0" xfId="0" applyFont="1" applyFill="1" applyBorder="1" applyAlignment="1" applyProtection="1">
      <alignment vertical="center"/>
    </xf>
    <xf numFmtId="0" fontId="64" fillId="7" borderId="0" xfId="1" applyFont="1" applyFill="1" applyAlignment="1" applyProtection="1">
      <alignment wrapText="1"/>
      <protection locked="0"/>
    </xf>
    <xf numFmtId="0" fontId="64" fillId="0" borderId="0" xfId="1" applyFont="1" applyAlignment="1" applyProtection="1">
      <alignment wrapText="1"/>
      <protection locked="0"/>
    </xf>
    <xf numFmtId="0" fontId="2" fillId="7" borderId="0" xfId="0" applyFont="1" applyFill="1" applyAlignment="1">
      <alignment wrapText="1"/>
    </xf>
    <xf numFmtId="0" fontId="6" fillId="0" borderId="0" xfId="0" applyFont="1" applyAlignment="1">
      <alignment wrapText="1"/>
    </xf>
    <xf numFmtId="0" fontId="36" fillId="10" borderId="0" xfId="0" applyFont="1" applyFill="1" applyAlignment="1"/>
    <xf numFmtId="0" fontId="0" fillId="0" borderId="0" xfId="0" applyAlignment="1"/>
    <xf numFmtId="0" fontId="36" fillId="3" borderId="0" xfId="0" applyFont="1" applyFill="1" applyAlignment="1"/>
    <xf numFmtId="0" fontId="2" fillId="2" borderId="0" xfId="0" applyFont="1" applyFill="1" applyAlignment="1"/>
    <xf numFmtId="0" fontId="2" fillId="4" borderId="0" xfId="0" applyFont="1" applyFill="1" applyAlignment="1"/>
    <xf numFmtId="0" fontId="36" fillId="5" borderId="0" xfId="0" applyFont="1" applyFill="1" applyAlignment="1"/>
    <xf numFmtId="0" fontId="36" fillId="9" borderId="0" xfId="0" applyFont="1" applyFill="1" applyAlignment="1"/>
    <xf numFmtId="0" fontId="6" fillId="12" borderId="9" xfId="0" applyFont="1" applyFill="1" applyBorder="1" applyAlignment="1" applyProtection="1">
      <alignment horizontal="left" vertical="top" wrapText="1"/>
    </xf>
    <xf numFmtId="0" fontId="6" fillId="12" borderId="10" xfId="0" applyFont="1" applyFill="1" applyBorder="1" applyAlignment="1" applyProtection="1">
      <alignment horizontal="left" vertical="top" wrapText="1"/>
    </xf>
    <xf numFmtId="0" fontId="6" fillId="12" borderId="15" xfId="0" applyFont="1" applyFill="1" applyBorder="1" applyAlignment="1" applyProtection="1">
      <alignment horizontal="left" vertical="top" wrapText="1"/>
    </xf>
    <xf numFmtId="0" fontId="2" fillId="7" borderId="9" xfId="0" applyFont="1" applyFill="1" applyBorder="1" applyAlignment="1" applyProtection="1">
      <alignment vertical="center" wrapText="1"/>
    </xf>
    <xf numFmtId="0" fontId="0" fillId="7" borderId="10" xfId="0" applyFill="1" applyBorder="1" applyAlignment="1" applyProtection="1">
      <alignment vertical="center" wrapText="1"/>
    </xf>
    <xf numFmtId="0" fontId="2" fillId="13" borderId="9" xfId="0" applyFont="1" applyFill="1" applyBorder="1" applyAlignment="1" applyProtection="1">
      <alignment horizontal="center" vertical="center"/>
      <protection locked="0"/>
    </xf>
    <xf numFmtId="0" fontId="0" fillId="13" borderId="15" xfId="0" applyFill="1" applyBorder="1" applyAlignment="1" applyProtection="1">
      <alignment horizontal="center" vertical="center"/>
      <protection locked="0"/>
    </xf>
    <xf numFmtId="0" fontId="2" fillId="11" borderId="9" xfId="0" applyFont="1" applyFill="1" applyBorder="1" applyAlignment="1" applyProtection="1">
      <alignment horizontal="center" vertical="center"/>
      <protection locked="0"/>
    </xf>
    <xf numFmtId="0" fontId="0" fillId="11" borderId="15" xfId="0" applyFill="1" applyBorder="1" applyAlignment="1" applyProtection="1">
      <alignment horizontal="center" vertical="center"/>
      <protection locked="0"/>
    </xf>
    <xf numFmtId="0" fontId="7" fillId="11" borderId="35" xfId="0" applyFont="1" applyFill="1" applyBorder="1" applyAlignment="1" applyProtection="1">
      <alignment horizontal="center" vertical="center"/>
      <protection locked="0"/>
    </xf>
    <xf numFmtId="0" fontId="0" fillId="11" borderId="36" xfId="0" applyFill="1" applyBorder="1" applyAlignment="1" applyProtection="1">
      <alignment horizontal="center" vertical="center"/>
      <protection locked="0"/>
    </xf>
    <xf numFmtId="0" fontId="12" fillId="11" borderId="17" xfId="1" applyFill="1" applyBorder="1" applyAlignment="1" applyProtection="1">
      <alignment horizontal="center" vertical="center"/>
      <protection locked="0"/>
    </xf>
    <xf numFmtId="0" fontId="0" fillId="11" borderId="18" xfId="0" applyFill="1" applyBorder="1" applyAlignment="1" applyProtection="1">
      <alignment horizontal="center" vertical="center"/>
      <protection locked="0"/>
    </xf>
    <xf numFmtId="0" fontId="7" fillId="11" borderId="33" xfId="0" applyFont="1" applyFill="1" applyBorder="1" applyAlignment="1" applyProtection="1">
      <alignment horizontal="center" vertical="center"/>
      <protection locked="0"/>
    </xf>
    <xf numFmtId="0" fontId="0" fillId="11" borderId="34" xfId="0" applyFill="1" applyBorder="1" applyAlignment="1" applyProtection="1">
      <alignment horizontal="center" vertical="center"/>
      <protection locked="0"/>
    </xf>
    <xf numFmtId="0" fontId="4" fillId="7" borderId="0" xfId="0" applyFont="1" applyFill="1" applyBorder="1" applyAlignment="1" applyProtection="1">
      <alignment horizontal="center" vertical="center" wrapText="1"/>
    </xf>
    <xf numFmtId="0" fontId="14" fillId="7" borderId="0" xfId="0" applyFont="1" applyFill="1" applyAlignment="1">
      <alignment horizontal="center" vertical="center" wrapText="1"/>
    </xf>
    <xf numFmtId="0" fontId="4" fillId="6" borderId="9" xfId="0"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5" xfId="0" applyBorder="1" applyAlignment="1">
      <alignment horizontal="left" vertical="center" wrapText="1"/>
    </xf>
    <xf numFmtId="0" fontId="8" fillId="11" borderId="9" xfId="0" applyFont="1" applyFill="1" applyBorder="1" applyAlignment="1" applyProtection="1">
      <alignment horizontal="left" vertical="center" wrapText="1"/>
      <protection locked="0"/>
    </xf>
    <xf numFmtId="0" fontId="0" fillId="11" borderId="10" xfId="0" applyFill="1" applyBorder="1" applyAlignment="1" applyProtection="1">
      <alignment horizontal="left" vertical="center" wrapText="1"/>
      <protection locked="0"/>
    </xf>
    <xf numFmtId="0" fontId="0" fillId="11" borderId="15" xfId="0" applyFill="1" applyBorder="1" applyAlignment="1" applyProtection="1">
      <alignment horizontal="left" vertical="center" wrapText="1"/>
      <protection locked="0"/>
    </xf>
    <xf numFmtId="0" fontId="2" fillId="0" borderId="9" xfId="0" applyFont="1" applyBorder="1" applyAlignment="1" applyProtection="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0" fontId="8" fillId="6" borderId="5" xfId="0" applyFont="1"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0" fillId="6" borderId="29" xfId="0"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0"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10" fillId="6" borderId="9" xfId="0" applyFont="1" applyFill="1" applyBorder="1" applyAlignment="1" applyProtection="1">
      <alignment horizontal="left" vertical="center" wrapText="1"/>
      <protection locked="0"/>
    </xf>
    <xf numFmtId="0" fontId="10" fillId="6" borderId="10" xfId="0" applyFont="1" applyFill="1" applyBorder="1" applyAlignment="1" applyProtection="1">
      <alignment horizontal="left" vertical="center" wrapText="1"/>
      <protection locked="0"/>
    </xf>
    <xf numFmtId="0" fontId="10" fillId="6" borderId="15" xfId="0" applyFont="1" applyFill="1" applyBorder="1" applyAlignment="1" applyProtection="1">
      <alignment horizontal="left" vertical="center" wrapText="1"/>
      <protection locked="0"/>
    </xf>
    <xf numFmtId="0" fontId="5" fillId="6" borderId="9" xfId="0" applyFont="1" applyFill="1" applyBorder="1" applyAlignment="1" applyProtection="1">
      <alignment horizontal="left" vertical="center" wrapText="1"/>
      <protection locked="0"/>
    </xf>
    <xf numFmtId="0" fontId="0" fillId="6" borderId="10" xfId="0" applyFill="1" applyBorder="1" applyAlignment="1" applyProtection="1">
      <alignment horizontal="left" vertical="center" wrapText="1"/>
      <protection locked="0"/>
    </xf>
    <xf numFmtId="0" fontId="0" fillId="6" borderId="15" xfId="0" applyFill="1" applyBorder="1" applyAlignment="1" applyProtection="1">
      <alignment horizontal="left" vertical="center" wrapText="1"/>
      <protection locked="0"/>
    </xf>
    <xf numFmtId="0" fontId="5" fillId="13" borderId="9" xfId="0" applyFont="1" applyFill="1" applyBorder="1" applyAlignment="1" applyProtection="1">
      <alignment vertical="center"/>
      <protection locked="0"/>
    </xf>
    <xf numFmtId="0" fontId="5" fillId="13" borderId="10" xfId="0" applyFont="1" applyFill="1" applyBorder="1" applyAlignment="1" applyProtection="1">
      <alignment vertical="center"/>
      <protection locked="0"/>
    </xf>
    <xf numFmtId="0" fontId="5" fillId="13" borderId="15" xfId="0" applyFont="1" applyFill="1" applyBorder="1" applyAlignment="1" applyProtection="1">
      <alignment vertical="center"/>
      <protection locked="0"/>
    </xf>
    <xf numFmtId="0" fontId="39" fillId="7" borderId="30" xfId="0" applyFont="1" applyFill="1" applyBorder="1" applyAlignment="1" applyProtection="1">
      <alignment wrapText="1"/>
    </xf>
    <xf numFmtId="0" fontId="39" fillId="7" borderId="38" xfId="0" applyFont="1" applyFill="1" applyBorder="1" applyAlignment="1" applyProtection="1">
      <alignment wrapText="1"/>
    </xf>
    <xf numFmtId="0" fontId="17" fillId="6" borderId="9" xfId="0" applyFont="1" applyFill="1" applyBorder="1" applyAlignment="1" applyProtection="1">
      <alignment horizontal="left" vertical="top" wrapText="1"/>
      <protection locked="0"/>
    </xf>
    <xf numFmtId="0" fontId="17" fillId="6" borderId="10" xfId="0" applyFont="1" applyFill="1" applyBorder="1" applyAlignment="1" applyProtection="1">
      <alignment horizontal="left" vertical="top" wrapText="1"/>
      <protection locked="0"/>
    </xf>
    <xf numFmtId="0" fontId="17" fillId="6" borderId="15" xfId="0" applyFont="1" applyFill="1" applyBorder="1" applyAlignment="1" applyProtection="1">
      <alignment horizontal="left" vertical="top" wrapText="1"/>
      <protection locked="0"/>
    </xf>
    <xf numFmtId="0" fontId="10" fillId="12" borderId="9" xfId="0" applyFont="1" applyFill="1" applyBorder="1" applyAlignment="1" applyProtection="1">
      <alignment vertical="center"/>
    </xf>
    <xf numFmtId="0" fontId="0" fillId="12" borderId="10" xfId="0" applyFill="1" applyBorder="1" applyAlignment="1" applyProtection="1"/>
    <xf numFmtId="0" fontId="0" fillId="12" borderId="15" xfId="0" applyFill="1" applyBorder="1" applyAlignment="1" applyProtection="1"/>
    <xf numFmtId="0" fontId="8" fillId="6" borderId="9" xfId="0" applyFont="1"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31" fillId="7" borderId="13" xfId="0" applyFont="1" applyFill="1" applyBorder="1" applyAlignment="1" applyProtection="1">
      <alignment horizontal="left" vertical="center" wrapText="1"/>
    </xf>
    <xf numFmtId="0" fontId="10" fillId="7" borderId="0" xfId="0" applyFont="1" applyFill="1" applyAlignment="1" applyProtection="1"/>
    <xf numFmtId="0" fontId="8" fillId="7" borderId="0" xfId="0" applyFont="1" applyFill="1" applyAlignment="1" applyProtection="1"/>
    <xf numFmtId="0" fontId="7" fillId="0" borderId="10" xfId="0" applyFont="1" applyFill="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5" xfId="0" applyBorder="1" applyAlignment="1" applyProtection="1">
      <alignment horizontal="left" vertical="center" wrapText="1"/>
    </xf>
    <xf numFmtId="0" fontId="7" fillId="7" borderId="10" xfId="0" applyFont="1" applyFill="1" applyBorder="1" applyAlignment="1" applyProtection="1">
      <alignment horizontal="left" vertical="center" wrapText="1"/>
    </xf>
    <xf numFmtId="0" fontId="0" fillId="7" borderId="10" xfId="0" applyFill="1" applyBorder="1" applyAlignment="1" applyProtection="1">
      <alignment horizontal="left" vertical="center" wrapText="1"/>
    </xf>
    <xf numFmtId="0" fontId="0" fillId="7" borderId="15" xfId="0" applyFill="1" applyBorder="1" applyAlignment="1" applyProtection="1">
      <alignment horizontal="left" vertical="center" wrapText="1"/>
    </xf>
    <xf numFmtId="0" fontId="44" fillId="0" borderId="0" xfId="0" quotePrefix="1" applyFont="1" applyAlignment="1" applyProtection="1">
      <alignment horizontal="left" vertical="center" wrapText="1" indent="1"/>
    </xf>
    <xf numFmtId="0" fontId="9" fillId="0" borderId="0" xfId="0" applyFont="1" applyAlignment="1" applyProtection="1">
      <alignment horizontal="left" vertical="center" wrapText="1" indent="1"/>
    </xf>
    <xf numFmtId="0" fontId="5" fillId="12" borderId="9" xfId="0" applyFont="1" applyFill="1" applyBorder="1" applyAlignment="1" applyProtection="1">
      <alignment horizontal="left" vertical="center"/>
    </xf>
    <xf numFmtId="0" fontId="0" fillId="0" borderId="15" xfId="0" applyBorder="1" applyAlignment="1"/>
    <xf numFmtId="0" fontId="44" fillId="7" borderId="0" xfId="0" quotePrefix="1" applyFont="1" applyFill="1" applyAlignment="1" applyProtection="1">
      <alignment horizontal="left" vertical="center" wrapText="1" indent="1"/>
    </xf>
    <xf numFmtId="0" fontId="15" fillId="7" borderId="0" xfId="0" applyFont="1" applyFill="1" applyAlignment="1" applyProtection="1">
      <alignment horizontal="left" wrapText="1" indent="1"/>
    </xf>
    <xf numFmtId="0" fontId="9" fillId="7" borderId="0" xfId="0" applyFont="1" applyFill="1" applyAlignment="1" applyProtection="1">
      <alignment horizontal="left" wrapText="1" indent="1"/>
    </xf>
    <xf numFmtId="0" fontId="44" fillId="7" borderId="0" xfId="0" quotePrefix="1" applyFont="1" applyFill="1" applyAlignment="1" applyProtection="1">
      <alignment horizontal="left" vertical="top" wrapText="1" indent="1"/>
    </xf>
    <xf numFmtId="0" fontId="9" fillId="7" borderId="0" xfId="0" applyFont="1" applyFill="1" applyAlignment="1" applyProtection="1">
      <alignment horizontal="left" vertical="top" wrapText="1" indent="1"/>
    </xf>
    <xf numFmtId="0" fontId="31" fillId="0" borderId="13" xfId="0" applyFont="1" applyBorder="1" applyAlignment="1" applyProtection="1">
      <alignment horizontal="left" vertical="center" wrapText="1"/>
    </xf>
    <xf numFmtId="0" fontId="10" fillId="0" borderId="0" xfId="0" applyFont="1" applyAlignment="1" applyProtection="1"/>
    <xf numFmtId="0" fontId="8" fillId="0" borderId="0" xfId="0" applyFont="1" applyAlignment="1" applyProtection="1"/>
    <xf numFmtId="0" fontId="40" fillId="7" borderId="30" xfId="0" applyFont="1" applyFill="1" applyBorder="1" applyAlignment="1" applyProtection="1">
      <alignment wrapText="1"/>
    </xf>
    <xf numFmtId="0" fontId="40" fillId="7" borderId="38" xfId="0" applyFont="1" applyFill="1" applyBorder="1" applyAlignment="1" applyProtection="1">
      <alignment wrapText="1"/>
    </xf>
    <xf numFmtId="0" fontId="7" fillId="0" borderId="33" xfId="0" applyFont="1" applyFill="1" applyBorder="1" applyAlignment="1" applyProtection="1">
      <alignment vertical="center" wrapText="1"/>
    </xf>
    <xf numFmtId="0" fontId="0" fillId="0" borderId="26" xfId="0" applyBorder="1" applyAlignment="1" applyProtection="1">
      <alignment wrapText="1"/>
    </xf>
    <xf numFmtId="0" fontId="0" fillId="0" borderId="34" xfId="0" applyBorder="1" applyAlignment="1" applyProtection="1">
      <alignment wrapText="1"/>
    </xf>
    <xf numFmtId="0" fontId="7" fillId="12" borderId="9" xfId="0" applyFont="1" applyFill="1" applyBorder="1" applyAlignment="1" applyProtection="1">
      <alignment horizontal="left" vertical="center"/>
    </xf>
    <xf numFmtId="0" fontId="5" fillId="6" borderId="10"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53" fillId="0" borderId="0" xfId="0" applyFont="1" applyFill="1" applyBorder="1" applyAlignment="1" applyProtection="1">
      <alignment wrapText="1"/>
      <protection hidden="1"/>
    </xf>
    <xf numFmtId="0" fontId="39" fillId="0" borderId="30" xfId="0" applyFont="1" applyBorder="1" applyAlignment="1" applyProtection="1">
      <alignment wrapText="1"/>
    </xf>
    <xf numFmtId="0" fontId="40" fillId="0" borderId="30" xfId="0" applyFont="1" applyBorder="1" applyAlignment="1" applyProtection="1">
      <alignment wrapText="1"/>
    </xf>
    <xf numFmtId="0" fontId="40" fillId="0" borderId="38" xfId="0" applyFont="1" applyBorder="1" applyAlignment="1" applyProtection="1">
      <alignment wrapText="1"/>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top" wrapText="1"/>
      <protection locked="0"/>
    </xf>
    <xf numFmtId="0" fontId="5"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10" fillId="12" borderId="9" xfId="0" applyFont="1" applyFill="1" applyBorder="1" applyAlignment="1" applyProtection="1">
      <alignment vertical="center" wrapText="1"/>
    </xf>
    <xf numFmtId="0" fontId="0" fillId="12" borderId="10" xfId="0" applyFill="1" applyBorder="1" applyAlignment="1" applyProtection="1">
      <alignment wrapText="1"/>
    </xf>
    <xf numFmtId="0" fontId="0" fillId="12" borderId="15" xfId="0" applyFill="1" applyBorder="1" applyAlignment="1" applyProtection="1">
      <alignment wrapText="1"/>
    </xf>
    <xf numFmtId="0" fontId="10" fillId="12" borderId="9" xfId="0" applyFont="1" applyFill="1" applyBorder="1" applyAlignment="1">
      <alignment vertical="center"/>
    </xf>
    <xf numFmtId="0" fontId="0" fillId="0" borderId="10" xfId="0" applyBorder="1" applyAlignment="1"/>
    <xf numFmtId="0" fontId="6" fillId="12" borderId="9" xfId="0" applyFont="1" applyFill="1" applyBorder="1" applyAlignment="1" applyProtection="1">
      <alignment vertical="center"/>
    </xf>
    <xf numFmtId="0" fontId="0" fillId="0" borderId="15" xfId="0" applyBorder="1" applyAlignment="1">
      <alignment vertical="center"/>
    </xf>
    <xf numFmtId="0" fontId="5" fillId="12" borderId="9" xfId="0" applyFont="1" applyFill="1" applyBorder="1" applyAlignment="1" applyProtection="1">
      <alignment vertical="center"/>
    </xf>
    <xf numFmtId="0" fontId="0" fillId="12" borderId="10" xfId="0" applyFill="1" applyBorder="1" applyAlignment="1"/>
    <xf numFmtId="0" fontId="0" fillId="12" borderId="15" xfId="0" applyFill="1" applyBorder="1" applyAlignment="1"/>
    <xf numFmtId="0" fontId="5" fillId="7" borderId="9" xfId="0" applyFont="1" applyFill="1" applyBorder="1" applyAlignment="1">
      <alignment horizontal="left" vertical="center" indent="1"/>
    </xf>
    <xf numFmtId="0" fontId="5" fillId="7" borderId="15" xfId="0" applyFont="1" applyFill="1" applyBorder="1" applyAlignment="1">
      <alignment horizontal="left" vertical="center" indent="1"/>
    </xf>
    <xf numFmtId="0" fontId="5" fillId="7" borderId="5" xfId="0" applyFont="1" applyFill="1" applyBorder="1" applyAlignment="1">
      <alignment horizontal="left" vertical="center" indent="1"/>
    </xf>
    <xf numFmtId="0" fontId="5" fillId="7" borderId="29" xfId="0" applyFont="1" applyFill="1" applyBorder="1" applyAlignment="1">
      <alignment horizontal="left" vertical="center" indent="1"/>
    </xf>
    <xf numFmtId="0" fontId="8" fillId="6" borderId="9" xfId="0" applyFont="1" applyFill="1" applyBorder="1" applyAlignment="1" applyProtection="1">
      <alignment horizontal="left" wrapText="1"/>
      <protection locked="0"/>
    </xf>
    <xf numFmtId="0" fontId="0" fillId="0" borderId="10" xfId="0" applyBorder="1" applyAlignment="1">
      <alignment horizontal="left" wrapText="1"/>
    </xf>
    <xf numFmtId="0" fontId="0" fillId="0" borderId="15" xfId="0" applyBorder="1" applyAlignment="1">
      <alignment horizontal="left" wrapText="1"/>
    </xf>
    <xf numFmtId="0" fontId="7" fillId="7" borderId="9" xfId="0" applyFont="1" applyFill="1" applyBorder="1" applyAlignment="1">
      <alignment horizontal="left" vertical="center" wrapText="1"/>
    </xf>
    <xf numFmtId="0" fontId="6" fillId="7" borderId="10" xfId="0" applyFont="1" applyFill="1" applyBorder="1" applyAlignment="1">
      <alignment vertical="center" wrapText="1"/>
    </xf>
    <xf numFmtId="0" fontId="6" fillId="7" borderId="15" xfId="0" applyFont="1" applyFill="1" applyBorder="1" applyAlignment="1">
      <alignment wrapText="1"/>
    </xf>
    <xf numFmtId="0" fontId="7" fillId="7" borderId="9" xfId="0" applyFont="1" applyFill="1" applyBorder="1" applyAlignment="1">
      <alignment horizontal="left" vertical="center"/>
    </xf>
    <xf numFmtId="0" fontId="6" fillId="7" borderId="10" xfId="0" applyFont="1" applyFill="1" applyBorder="1" applyAlignment="1"/>
    <xf numFmtId="0" fontId="6" fillId="7" borderId="15" xfId="0" applyFont="1" applyFill="1" applyBorder="1" applyAlignment="1"/>
    <xf numFmtId="0" fontId="5" fillId="12" borderId="9" xfId="0" applyFont="1" applyFill="1" applyBorder="1" applyAlignment="1">
      <alignment horizontal="center" vertical="center"/>
    </xf>
    <xf numFmtId="0" fontId="5" fillId="7" borderId="9" xfId="0" applyFont="1" applyFill="1" applyBorder="1" applyAlignment="1">
      <alignment horizontal="right"/>
    </xf>
    <xf numFmtId="0" fontId="17" fillId="0" borderId="10" xfId="0" applyFont="1" applyBorder="1" applyAlignment="1">
      <alignment horizontal="right"/>
    </xf>
    <xf numFmtId="0" fontId="17" fillId="0" borderId="15" xfId="0" applyFont="1" applyBorder="1" applyAlignment="1">
      <alignment horizontal="right"/>
    </xf>
    <xf numFmtId="0" fontId="19"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29" fillId="7" borderId="10" xfId="0" applyFont="1" applyFill="1" applyBorder="1" applyAlignment="1">
      <alignment horizontal="right" wrapText="1"/>
    </xf>
    <xf numFmtId="0" fontId="0" fillId="0" borderId="10" xfId="0" applyBorder="1" applyAlignment="1">
      <alignment wrapText="1"/>
    </xf>
    <xf numFmtId="0" fontId="19" fillId="7" borderId="5" xfId="0" quotePrefix="1" applyFont="1" applyFill="1" applyBorder="1" applyAlignment="1">
      <alignment wrapText="1"/>
    </xf>
    <xf numFmtId="0" fontId="0" fillId="7" borderId="6" xfId="0" applyFill="1" applyBorder="1" applyAlignment="1">
      <alignment wrapText="1"/>
    </xf>
    <xf numFmtId="0" fontId="0" fillId="7" borderId="29" xfId="0" applyFill="1" applyBorder="1" applyAlignment="1">
      <alignment wrapText="1"/>
    </xf>
    <xf numFmtId="0" fontId="31" fillId="7" borderId="9" xfId="0" applyFont="1" applyFill="1" applyBorder="1" applyAlignment="1">
      <alignment horizontal="left" vertical="center" wrapText="1"/>
    </xf>
    <xf numFmtId="0" fontId="29" fillId="0" borderId="10" xfId="0" applyFont="1" applyBorder="1" applyAlignment="1">
      <alignment horizontal="left" wrapText="1"/>
    </xf>
    <xf numFmtId="0" fontId="7" fillId="7"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9" fillId="7" borderId="13" xfId="0" quotePrefix="1" applyFont="1" applyFill="1" applyBorder="1" applyAlignment="1">
      <alignment vertical="center" wrapText="1"/>
    </xf>
    <xf numFmtId="0" fontId="0" fillId="7" borderId="0" xfId="0" applyFill="1" applyBorder="1" applyAlignment="1">
      <alignment wrapText="1"/>
    </xf>
    <xf numFmtId="0" fontId="0" fillId="7" borderId="30" xfId="0" applyFill="1" applyBorder="1" applyAlignment="1">
      <alignment wrapText="1"/>
    </xf>
    <xf numFmtId="0" fontId="19" fillId="7" borderId="7" xfId="0" quotePrefix="1" applyFont="1" applyFill="1" applyBorder="1" applyAlignment="1">
      <alignment vertical="top" wrapText="1"/>
    </xf>
    <xf numFmtId="0" fontId="0" fillId="7" borderId="8" xfId="0" applyFill="1" applyBorder="1" applyAlignment="1">
      <alignment vertical="top" wrapText="1"/>
    </xf>
    <xf numFmtId="0" fontId="0" fillId="7" borderId="31" xfId="0" applyFill="1" applyBorder="1" applyAlignment="1">
      <alignment vertical="top" wrapText="1"/>
    </xf>
    <xf numFmtId="0" fontId="58" fillId="0" borderId="48" xfId="0" applyFont="1" applyBorder="1" applyAlignment="1">
      <alignment vertical="center" wrapText="1"/>
    </xf>
    <xf numFmtId="0" fontId="58" fillId="0" borderId="51" xfId="0" applyFont="1" applyBorder="1" applyAlignment="1">
      <alignment vertical="center" wrapText="1"/>
    </xf>
    <xf numFmtId="0" fontId="58" fillId="0" borderId="49" xfId="0" applyFont="1" applyBorder="1" applyAlignment="1">
      <alignment vertical="center" wrapText="1"/>
    </xf>
    <xf numFmtId="0" fontId="58" fillId="0" borderId="66" xfId="0" applyFont="1" applyBorder="1" applyAlignment="1">
      <alignment vertical="center" wrapText="1"/>
    </xf>
    <xf numFmtId="0" fontId="0" fillId="0" borderId="49" xfId="0" applyBorder="1" applyAlignment="1">
      <alignment vertical="center" wrapText="1"/>
    </xf>
    <xf numFmtId="0" fontId="0" fillId="0" borderId="66" xfId="0" applyBorder="1" applyAlignment="1">
      <alignment vertical="center" wrapText="1"/>
    </xf>
    <xf numFmtId="0" fontId="0" fillId="0" borderId="50" xfId="0" applyBorder="1" applyAlignment="1">
      <alignment vertical="center" wrapText="1"/>
    </xf>
    <xf numFmtId="0" fontId="0" fillId="0" borderId="67" xfId="0" applyBorder="1" applyAlignment="1">
      <alignment vertical="center" wrapText="1"/>
    </xf>
    <xf numFmtId="0" fontId="0" fillId="7" borderId="6" xfId="0" applyFill="1" applyBorder="1" applyAlignment="1">
      <alignment horizontal="left" vertical="center" wrapText="1"/>
    </xf>
    <xf numFmtId="0" fontId="0" fillId="7" borderId="13" xfId="0" applyFill="1" applyBorder="1" applyAlignment="1">
      <alignment horizontal="left" vertical="center" wrapText="1"/>
    </xf>
    <xf numFmtId="0" fontId="0" fillId="7" borderId="0" xfId="0" applyFill="1" applyBorder="1" applyAlignment="1">
      <alignment horizontal="left" vertical="center" wrapText="1"/>
    </xf>
    <xf numFmtId="0" fontId="0" fillId="0" borderId="37" xfId="0" applyBorder="1" applyAlignment="1">
      <alignment horizontal="left" wrapText="1"/>
    </xf>
    <xf numFmtId="0" fontId="0" fillId="0" borderId="4" xfId="0" applyBorder="1" applyAlignment="1">
      <alignment horizontal="left" wrapText="1"/>
    </xf>
    <xf numFmtId="0" fontId="31" fillId="7" borderId="13" xfId="0" applyFont="1" applyFill="1" applyBorder="1" applyAlignment="1">
      <alignment horizontal="left" vertical="center" wrapText="1"/>
    </xf>
    <xf numFmtId="0" fontId="29" fillId="0" borderId="0" xfId="0" applyFont="1" applyBorder="1" applyAlignment="1">
      <alignment horizontal="left" wrapText="1"/>
    </xf>
    <xf numFmtId="0" fontId="0" fillId="0" borderId="0" xfId="0" applyBorder="1" applyAlignment="1">
      <alignment wrapText="1"/>
    </xf>
    <xf numFmtId="0" fontId="5" fillId="12" borderId="9" xfId="0" applyFont="1" applyFill="1" applyBorder="1" applyAlignment="1">
      <alignment vertical="center"/>
    </xf>
    <xf numFmtId="0" fontId="17" fillId="12" borderId="10" xfId="0" applyFont="1" applyFill="1" applyBorder="1" applyAlignment="1"/>
    <xf numFmtId="0" fontId="17" fillId="12" borderId="15" xfId="0" applyFont="1" applyFill="1" applyBorder="1" applyAlignment="1"/>
    <xf numFmtId="0" fontId="9" fillId="7" borderId="8" xfId="0" quotePrefix="1" applyFont="1" applyFill="1" applyBorder="1" applyAlignment="1" applyProtection="1">
      <alignment vertical="center" wrapText="1"/>
    </xf>
    <xf numFmtId="0" fontId="9" fillId="0" borderId="8"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8EBA0"/>
      <color rgb="FFFFFF99"/>
      <color rgb="FFFFCC00"/>
      <color rgb="FF008080"/>
      <color rgb="FFCC99FF"/>
      <color rgb="FFCC00FF"/>
      <color rgb="FFFF99CC"/>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933450</xdr:colOff>
      <xdr:row>1</xdr:row>
      <xdr:rowOff>152401</xdr:rowOff>
    </xdr:from>
    <xdr:to>
      <xdr:col>7</xdr:col>
      <xdr:colOff>723901</xdr:colOff>
      <xdr:row>3</xdr:row>
      <xdr:rowOff>285750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476251"/>
          <a:ext cx="5991226" cy="70484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76</xdr:row>
      <xdr:rowOff>28575</xdr:rowOff>
    </xdr:from>
    <xdr:to>
      <xdr:col>2</xdr:col>
      <xdr:colOff>219074</xdr:colOff>
      <xdr:row>76</xdr:row>
      <xdr:rowOff>935182</xdr:rowOff>
    </xdr:to>
    <xdr:sp macro="" textlink="">
      <xdr:nvSpPr>
        <xdr:cNvPr id="2" name="TextBox 1"/>
        <xdr:cNvSpPr txBox="1"/>
      </xdr:nvSpPr>
      <xdr:spPr>
        <a:xfrm>
          <a:off x="220807" y="20974916"/>
          <a:ext cx="1141267" cy="906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tlCol="0" anchor="t"/>
        <a:lstStyle/>
        <a:p>
          <a:r>
            <a:rPr lang="en-US" sz="900" baseline="0">
              <a:latin typeface="Arial" panose="020B0604020202020204" pitchFamily="34" charset="0"/>
              <a:cs typeface="Arial" panose="020B0604020202020204" pitchFamily="34" charset="0"/>
            </a:rPr>
            <a:t>Examples:</a:t>
          </a:r>
        </a:p>
        <a:p>
          <a:endParaRPr lang="en-US" sz="5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Central </a:t>
          </a:r>
          <a:r>
            <a:rPr lang="en-US" sz="900" baseline="0">
              <a:latin typeface="Arial" panose="020B0604020202020204" pitchFamily="34" charset="0"/>
              <a:cs typeface="Arial" panose="020B0604020202020204" pitchFamily="34" charset="0"/>
            </a:rPr>
            <a:t>Plant </a:t>
          </a:r>
          <a:endParaRPr lang="en-US" sz="900">
            <a:latin typeface="Arial" panose="020B0604020202020204" pitchFamily="34" charset="0"/>
            <a:cs typeface="Arial" panose="020B0604020202020204" pitchFamily="34" charset="0"/>
          </a:endParaRP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Distribution/Loop</a:t>
          </a: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System Controls</a:t>
          </a:r>
        </a:p>
      </xdr:txBody>
    </xdr:sp>
    <xdr:clientData/>
  </xdr:twoCellAnchor>
  <xdr:twoCellAnchor>
    <xdr:from>
      <xdr:col>1</xdr:col>
      <xdr:colOff>28574</xdr:colOff>
      <xdr:row>79</xdr:row>
      <xdr:rowOff>9525</xdr:rowOff>
    </xdr:from>
    <xdr:to>
      <xdr:col>2</xdr:col>
      <xdr:colOff>219075</xdr:colOff>
      <xdr:row>79</xdr:row>
      <xdr:rowOff>1200150</xdr:rowOff>
    </xdr:to>
    <xdr:sp macro="" textlink="">
      <xdr:nvSpPr>
        <xdr:cNvPr id="3" name="TextBox 2"/>
        <xdr:cNvSpPr txBox="1"/>
      </xdr:nvSpPr>
      <xdr:spPr>
        <a:xfrm>
          <a:off x="200024" y="24041100"/>
          <a:ext cx="1162051"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latin typeface="Arial" panose="020B0604020202020204" pitchFamily="34" charset="0"/>
              <a:cs typeface="Arial" panose="020B0604020202020204" pitchFamily="34" charset="0"/>
            </a:rPr>
            <a:t>Examples:</a:t>
          </a:r>
        </a:p>
        <a:p>
          <a:endParaRPr lang="en-US" sz="400" baseline="0">
            <a:latin typeface="Arial" panose="020B0604020202020204" pitchFamily="34" charset="0"/>
            <a:cs typeface="Arial" panose="020B0604020202020204" pitchFamily="34" charset="0"/>
          </a:endParaRPr>
        </a:p>
        <a:p>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Water/Sewer</a:t>
          </a:r>
        </a:p>
        <a:p>
          <a:endParaRPr lang="en-US" sz="400" baseline="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Stormwater</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Electrical/Lighting</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Gas</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Fiber/Data</a:t>
          </a:r>
        </a:p>
      </xdr:txBody>
    </xdr:sp>
    <xdr:clientData/>
  </xdr:twoCellAnchor>
  <xdr:twoCellAnchor>
    <xdr:from>
      <xdr:col>1</xdr:col>
      <xdr:colOff>12989</xdr:colOff>
      <xdr:row>82</xdr:row>
      <xdr:rowOff>27708</xdr:rowOff>
    </xdr:from>
    <xdr:to>
      <xdr:col>2</xdr:col>
      <xdr:colOff>233796</xdr:colOff>
      <xdr:row>82</xdr:row>
      <xdr:rowOff>1047750</xdr:rowOff>
    </xdr:to>
    <xdr:sp macro="" textlink="">
      <xdr:nvSpPr>
        <xdr:cNvPr id="4" name="TextBox 3"/>
        <xdr:cNvSpPr txBox="1"/>
      </xdr:nvSpPr>
      <xdr:spPr>
        <a:xfrm>
          <a:off x="184439" y="25354683"/>
          <a:ext cx="1192357" cy="10200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latin typeface="Arial" panose="020B0604020202020204" pitchFamily="34" charset="0"/>
              <a:cs typeface="Arial" panose="020B0604020202020204" pitchFamily="34" charset="0"/>
            </a:rPr>
            <a:t>Examples:</a:t>
          </a: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Roads/Driveways</a:t>
          </a:r>
        </a:p>
        <a:p>
          <a:endParaRPr lang="en-US" sz="3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 Sidewalks/Trails</a:t>
          </a:r>
        </a:p>
        <a:p>
          <a:endParaRPr lang="en-US" sz="4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a:t>
          </a:r>
          <a:r>
            <a:rPr lang="en-US" sz="900" baseline="0">
              <a:latin typeface="Arial" panose="020B0604020202020204" pitchFamily="34" charset="0"/>
              <a:cs typeface="Arial" panose="020B0604020202020204" pitchFamily="34" charset="0"/>
            </a:rPr>
            <a:t> Hardscape</a:t>
          </a:r>
          <a:endParaRPr lang="en-US"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sg.edu/assets/facilities/documents/USG_FY20-23_Capital_Project_Template_Instructions_June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FF63"/>
  <sheetViews>
    <sheetView workbookViewId="0">
      <selection activeCell="C22" sqref="C22"/>
    </sheetView>
  </sheetViews>
  <sheetFormatPr defaultRowHeight="12.75" x14ac:dyDescent="0.35"/>
  <cols>
    <col min="1" max="1" width="4.265625" customWidth="1"/>
    <col min="2" max="2" width="6.1328125" customWidth="1"/>
    <col min="4" max="4" width="36.86328125" customWidth="1"/>
    <col min="5" max="5" width="4.265625" customWidth="1"/>
    <col min="6" max="6" width="53.265625" customWidth="1"/>
    <col min="7" max="18" width="11.3984375" customWidth="1"/>
  </cols>
  <sheetData>
    <row r="1" spans="1:162" ht="3.75" customHeight="1" x14ac:dyDescent="0.35">
      <c r="A1" s="323">
        <f>'TAB 1 Project ID &amp; Exec Summary'!D5</f>
        <v>0</v>
      </c>
      <c r="B1" s="323">
        <f>'TAB 1 Project ID &amp; Exec Summary'!D11</f>
        <v>0</v>
      </c>
      <c r="C1" s="323">
        <f>'TAB 1 Project ID &amp; Exec Summary'!D7</f>
        <v>0</v>
      </c>
      <c r="D1" s="323">
        <f>'TAB 1 Project ID &amp; Exec Summary'!D18</f>
        <v>0</v>
      </c>
      <c r="E1" s="323">
        <f>'TAB 1 Project ID &amp; Exec Summary'!I18</f>
        <v>0</v>
      </c>
      <c r="F1" s="323" t="str">
        <f>'TAB 4 Project Funding'!I4</f>
        <v/>
      </c>
      <c r="G1" s="323" t="str">
        <f>'TAB 1 Project ID &amp; Exec Summary'!I25</f>
        <v/>
      </c>
      <c r="H1" s="323" t="str">
        <f>'TAB 1 Project ID &amp; Exec Summary'!I28</f>
        <v/>
      </c>
      <c r="I1" s="324">
        <f>'TAB 4 Project Funding'!F23</f>
        <v>0</v>
      </c>
      <c r="J1" s="323">
        <f>'TAB 4 Project Funding'!F24</f>
        <v>0</v>
      </c>
      <c r="K1" s="324">
        <f>'TAB 4 Project Funding'!H23</f>
        <v>0</v>
      </c>
      <c r="L1" s="323">
        <f>'TAB 4 Project Funding'!H24</f>
        <v>0</v>
      </c>
      <c r="M1" s="324">
        <f>'TAB 4 Project Funding'!J23</f>
        <v>0</v>
      </c>
      <c r="N1" s="323">
        <f>'TAB 4 Project Funding'!J24</f>
        <v>0</v>
      </c>
      <c r="O1" s="323">
        <f>'TAB 3 Project Cost'!F4</f>
        <v>0</v>
      </c>
      <c r="P1" s="323">
        <f>'TAB 3 Project Cost'!F5</f>
        <v>0</v>
      </c>
      <c r="Q1" s="323">
        <f>'TAB 3 Project Cost'!I4</f>
        <v>0</v>
      </c>
      <c r="R1" s="323">
        <f>'TAB 4 Project Funding'!F15</f>
        <v>0</v>
      </c>
      <c r="S1" s="323">
        <f>'TAB 4 Project Funding'!F8</f>
        <v>0</v>
      </c>
      <c r="T1" s="323">
        <f>'TAB 1 Project ID &amp; Exec Summary'!D28</f>
        <v>0</v>
      </c>
      <c r="U1" s="323">
        <f>'TAB 4 Project Funding'!F9</f>
        <v>0</v>
      </c>
      <c r="V1" s="323">
        <f>'TAB 4 Project Funding'!F10</f>
        <v>0</v>
      </c>
      <c r="W1" s="323">
        <f>'TAB 4 Project Funding'!F11</f>
        <v>0</v>
      </c>
      <c r="X1" s="323">
        <f>'TAB 4 Project Funding'!F13</f>
        <v>0</v>
      </c>
      <c r="Y1" s="323">
        <f>'TAB 4 Project Funding'!F14</f>
        <v>0</v>
      </c>
      <c r="Z1" s="323">
        <f>'TAB 4 Project Funding'!F27</f>
        <v>0</v>
      </c>
      <c r="AA1" s="323">
        <f>'TAB 4 Project Funding'!F28</f>
        <v>0</v>
      </c>
      <c r="AB1" s="323">
        <f>'TAB 4 Project Funding'!F29</f>
        <v>0</v>
      </c>
      <c r="AC1" s="323">
        <f>'TAB 2 Project Specifications'!J7</f>
        <v>0</v>
      </c>
      <c r="AD1" s="324">
        <f>'TAB 2 Project Specifications'!D8</f>
        <v>0</v>
      </c>
      <c r="AE1" s="325">
        <f>-'TAB 2 Project Specifications'!H8</f>
        <v>0</v>
      </c>
      <c r="AF1" s="324">
        <f>'TAB 2 Project Specifications'!O8</f>
        <v>0</v>
      </c>
      <c r="AG1" s="323">
        <f>'TAB 3 Project Cost'!H11</f>
        <v>0</v>
      </c>
      <c r="AH1" s="323">
        <f>'TAB 3 Project Cost'!G12</f>
        <v>0</v>
      </c>
      <c r="AI1" s="326">
        <f>'TAB 3 Project Cost'!F13</f>
        <v>0.02</v>
      </c>
      <c r="AJ1" s="323">
        <f>'TAB 3 Project Cost'!G14</f>
        <v>0</v>
      </c>
      <c r="AK1" s="323">
        <f>'TAB 3 Project Cost'!H14</f>
        <v>0</v>
      </c>
      <c r="AL1" s="323">
        <f>'TAB 3 Project Cost'!G16</f>
        <v>0</v>
      </c>
      <c r="AM1" s="323">
        <f>'TAB 3 Project Cost'!H16</f>
        <v>0</v>
      </c>
      <c r="AN1" s="323">
        <f>'TAB 3 Project Cost'!F16</f>
        <v>0</v>
      </c>
      <c r="AO1" s="326">
        <f>'TAB 3 Project Cost'!F18</f>
        <v>0.08</v>
      </c>
      <c r="AP1" s="326">
        <f>'TAB 3 Project Cost'!F20</f>
        <v>0.04</v>
      </c>
      <c r="AQ1" s="326">
        <f>'TAB 3 Project Cost'!F21</f>
        <v>0.1</v>
      </c>
      <c r="AR1" s="326">
        <f>'TAB 3 Project Cost'!P9</f>
        <v>3.4999999999999996E-2</v>
      </c>
      <c r="AS1" s="326">
        <f>'TAB 3 Project Cost'!F25</f>
        <v>0.05</v>
      </c>
      <c r="AT1" s="326">
        <f>'TAB 3 Project Cost'!F22</f>
        <v>0.01</v>
      </c>
      <c r="AU1" s="323">
        <f>'TAB 3 Project Cost'!G26</f>
        <v>0</v>
      </c>
      <c r="AV1" s="323">
        <f>'TAB 3 Project Cost'!H26</f>
        <v>0</v>
      </c>
      <c r="AW1" s="323">
        <f>'TAB 2 Project Specifications'!J18</f>
        <v>0</v>
      </c>
      <c r="AX1" s="323">
        <f>'TAB 2 Project Specifications'!O19</f>
        <v>0</v>
      </c>
      <c r="AY1" s="323">
        <f>'TAB 2 Project Specifications'!J19</f>
        <v>0</v>
      </c>
      <c r="AZ1" s="324">
        <f>'TAB 2 Project Specifications'!D21</f>
        <v>0</v>
      </c>
      <c r="BA1" s="325">
        <f>'TAB 2 Project Specifications'!H21</f>
        <v>0</v>
      </c>
      <c r="BB1" s="324">
        <f>'TAB 2 Project Specifications'!O21</f>
        <v>0</v>
      </c>
      <c r="BC1" s="323">
        <f>'TAB 3 Project Cost'!H30</f>
        <v>0</v>
      </c>
      <c r="BD1" s="323">
        <f>'TAB 2 Project Specifications'!J31</f>
        <v>0</v>
      </c>
      <c r="BE1" s="323">
        <f>'TAB 2 Project Specifications'!O32</f>
        <v>0</v>
      </c>
      <c r="BF1" s="323">
        <f>'TAB 2 Project Specifications'!J32</f>
        <v>0</v>
      </c>
      <c r="BG1" s="324">
        <f>'TAB 2 Project Specifications'!D34</f>
        <v>0</v>
      </c>
      <c r="BH1" s="325">
        <f>'TAB 2 Project Specifications'!H34</f>
        <v>0</v>
      </c>
      <c r="BI1" s="324">
        <f>'TAB 2 Project Specifications'!O34</f>
        <v>0</v>
      </c>
      <c r="BJ1" s="323">
        <f>'TAB 3 Project Cost'!H31</f>
        <v>0</v>
      </c>
      <c r="BK1" s="323">
        <f>'TAB 2 Project Specifications'!J44</f>
        <v>0</v>
      </c>
      <c r="BL1" s="323">
        <f>'TAB 2 Project Specifications'!O45</f>
        <v>0</v>
      </c>
      <c r="BM1" s="323">
        <f>'TAB 2 Project Specifications'!J45</f>
        <v>0</v>
      </c>
      <c r="BN1" s="324">
        <f>'TAB 2 Project Specifications'!D47</f>
        <v>0</v>
      </c>
      <c r="BO1" s="325">
        <f>'TAB 2 Project Specifications'!H47</f>
        <v>0</v>
      </c>
      <c r="BP1" s="324">
        <f>'TAB 2 Project Specifications'!O47</f>
        <v>0</v>
      </c>
      <c r="BQ1" s="323">
        <f>'TAB 3 Project Cost'!H32</f>
        <v>0</v>
      </c>
      <c r="BR1" s="324">
        <f>'TAB 3 Project Cost'!G28</f>
        <v>0</v>
      </c>
      <c r="BS1" s="326">
        <f>'TAB 3 Project Cost'!F35</f>
        <v>0.02</v>
      </c>
      <c r="BT1" s="323">
        <f>'TAB 3 Project Cost'!G36</f>
        <v>0</v>
      </c>
      <c r="BU1" s="323">
        <f>'TAB 3 Project Cost'!H36</f>
        <v>0</v>
      </c>
      <c r="BV1" s="323">
        <f>'TAB 3 Project Cost'!G38</f>
        <v>0</v>
      </c>
      <c r="BW1" s="323">
        <f>'TAB 3 Project Cost'!H38</f>
        <v>0</v>
      </c>
      <c r="BX1" s="323">
        <f>'TAB 3 Project Cost'!F38</f>
        <v>0</v>
      </c>
      <c r="BY1" s="326">
        <f>'TAB 3 Project Cost'!F40</f>
        <v>0.09</v>
      </c>
      <c r="BZ1" s="326">
        <f>'TAB 3 Project Cost'!F42</f>
        <v>0.05</v>
      </c>
      <c r="CA1" s="326">
        <f>'TAB 3 Project Cost'!F43</f>
        <v>0.1</v>
      </c>
      <c r="CB1" s="326">
        <f>'TAB 3 Project Cost'!P28</f>
        <v>0.03</v>
      </c>
      <c r="CC1" s="326">
        <f>'TAB 3 Project Cost'!F47</f>
        <v>0.1</v>
      </c>
      <c r="CD1" s="326">
        <f>'TAB 3 Project Cost'!F44</f>
        <v>7.4999999999999997E-3</v>
      </c>
      <c r="CE1" s="323">
        <f>'TAB 3 Project Cost'!G48</f>
        <v>0</v>
      </c>
      <c r="CF1" s="323">
        <f>'TAB 3 Project Cost'!H48</f>
        <v>0</v>
      </c>
      <c r="CG1" s="323">
        <f>'TAB 2 Project Specifications'!G60</f>
        <v>0</v>
      </c>
      <c r="CH1" s="324">
        <f>'TAB 2 Project Specifications'!D62</f>
        <v>0</v>
      </c>
      <c r="CI1" s="323">
        <f>'TAB 2 Project Specifications'!K62</f>
        <v>0</v>
      </c>
      <c r="CJ1" s="323">
        <f>'TAB 3 Project Cost'!G55</f>
        <v>0</v>
      </c>
      <c r="CK1" s="323">
        <f>'TAB 3 Project Cost'!H54</f>
        <v>0</v>
      </c>
      <c r="CL1" s="324">
        <f>'TAB 2 Project Specifications'!B72</f>
        <v>0</v>
      </c>
      <c r="CM1" s="323">
        <f>'TAB 3 Project Cost'!H63</f>
        <v>0</v>
      </c>
      <c r="CN1" s="323">
        <f>'TAB 3 Project Cost'!G63</f>
        <v>0</v>
      </c>
      <c r="CO1" s="324">
        <f>'TAB 2 Project Specifications'!B74</f>
        <v>0</v>
      </c>
      <c r="CP1" s="323">
        <f>'TAB 3 Project Cost'!H64</f>
        <v>0</v>
      </c>
      <c r="CQ1" s="323">
        <f>'TAB 3 Project Cost'!G64</f>
        <v>0</v>
      </c>
      <c r="CR1" s="323">
        <f>'TAB 3 Project Cost'!G69</f>
        <v>0</v>
      </c>
      <c r="CS1" s="323">
        <f>'TAB 3 Project Cost'!G66</f>
        <v>0</v>
      </c>
      <c r="CT1" s="323">
        <f>'TAB 3 Project Cost'!G67</f>
        <v>0</v>
      </c>
      <c r="CU1" s="323">
        <f>'TAB 3 Project Cost'!G68</f>
        <v>0</v>
      </c>
      <c r="CV1" s="323">
        <f>'TAB 3 Project Cost'!G69</f>
        <v>0</v>
      </c>
      <c r="CW1" s="323">
        <f>'TAB 2 Project Specifications'!B90</f>
        <v>0</v>
      </c>
      <c r="CX1" s="323">
        <f>'TAB 3 Project Cost'!H75</f>
        <v>0</v>
      </c>
      <c r="CY1" s="323">
        <f>'TAB 3 Project Cost'!G75</f>
        <v>0</v>
      </c>
      <c r="CZ1" s="324">
        <f>'TAB 2 Project Specifications'!B92</f>
        <v>0</v>
      </c>
      <c r="DA1" s="323">
        <f>'TAB 3 Project Cost'!H76</f>
        <v>0</v>
      </c>
      <c r="DB1" s="323">
        <f>'TAB 3 Project Cost'!G76</f>
        <v>0</v>
      </c>
      <c r="DC1" s="327">
        <f>'TAB 2 Project Specifications'!D12</f>
        <v>0</v>
      </c>
      <c r="DD1" s="327">
        <f>'TAB 2 Project Specifications'!E12</f>
        <v>0</v>
      </c>
      <c r="DE1" s="327">
        <f>'TAB 2 Project Specifications'!F12</f>
        <v>0</v>
      </c>
      <c r="DF1" s="327">
        <f>'TAB 2 Project Specifications'!G12</f>
        <v>0</v>
      </c>
      <c r="DG1" s="327">
        <f>'TAB 2 Project Specifications'!H12</f>
        <v>0</v>
      </c>
      <c r="DH1" s="327">
        <f>'TAB 2 Project Specifications'!I12</f>
        <v>0</v>
      </c>
      <c r="DI1" s="327">
        <f>'TAB 2 Project Specifications'!J12</f>
        <v>0</v>
      </c>
      <c r="DJ1" s="327">
        <f>'TAB 2 Project Specifications'!K12</f>
        <v>0</v>
      </c>
      <c r="DK1" s="327">
        <f>'TAB 2 Project Specifications'!L12</f>
        <v>0</v>
      </c>
      <c r="DL1" s="327">
        <f>'TAB 2 Project Specifications'!M12</f>
        <v>0</v>
      </c>
      <c r="DM1" s="327">
        <f>'TAB 2 Project Specifications'!D25</f>
        <v>0</v>
      </c>
      <c r="DN1" s="327">
        <f>'TAB 2 Project Specifications'!E25</f>
        <v>0</v>
      </c>
      <c r="DO1" s="327">
        <f>'TAB 2 Project Specifications'!F25</f>
        <v>0</v>
      </c>
      <c r="DP1" s="327">
        <f>'TAB 2 Project Specifications'!G25</f>
        <v>0</v>
      </c>
      <c r="DQ1" s="327">
        <f>'TAB 2 Project Specifications'!H25</f>
        <v>0</v>
      </c>
      <c r="DR1" s="327">
        <f>'TAB 2 Project Specifications'!I25</f>
        <v>0</v>
      </c>
      <c r="DS1" s="327">
        <f>'TAB 2 Project Specifications'!J25</f>
        <v>0</v>
      </c>
      <c r="DT1" s="327">
        <f>'TAB 2 Project Specifications'!K25</f>
        <v>0</v>
      </c>
      <c r="DU1" s="327">
        <f>'TAB 2 Project Specifications'!L25</f>
        <v>0</v>
      </c>
      <c r="DV1" s="327">
        <f>'TAB 2 Project Specifications'!M25</f>
        <v>0</v>
      </c>
      <c r="DW1" s="327">
        <f>'TAB 2 Project Specifications'!D38</f>
        <v>0</v>
      </c>
      <c r="DX1" s="327">
        <f>'TAB 2 Project Specifications'!E38</f>
        <v>0</v>
      </c>
      <c r="DY1" s="327">
        <f>'TAB 2 Project Specifications'!F38</f>
        <v>0</v>
      </c>
      <c r="DZ1" s="327">
        <f>'TAB 2 Project Specifications'!G38</f>
        <v>0</v>
      </c>
      <c r="EA1" s="327">
        <f>'TAB 2 Project Specifications'!H38</f>
        <v>0</v>
      </c>
      <c r="EB1" s="327">
        <f>'TAB 2 Project Specifications'!I38</f>
        <v>0</v>
      </c>
      <c r="EC1" s="327">
        <f>'TAB 2 Project Specifications'!J38</f>
        <v>0</v>
      </c>
      <c r="ED1" s="327">
        <f>'TAB 2 Project Specifications'!K38</f>
        <v>0</v>
      </c>
      <c r="EE1" s="327">
        <f>'TAB 2 Project Specifications'!L38</f>
        <v>0</v>
      </c>
      <c r="EF1" s="327">
        <f>'TAB 2 Project Specifications'!M38</f>
        <v>0</v>
      </c>
      <c r="EG1" s="327">
        <f>'TAB 2 Project Specifications'!D51</f>
        <v>0</v>
      </c>
      <c r="EH1" s="327">
        <f>'TAB 2 Project Specifications'!E51</f>
        <v>0</v>
      </c>
      <c r="EI1" s="327">
        <f>'TAB 2 Project Specifications'!F51</f>
        <v>0</v>
      </c>
      <c r="EJ1" s="327">
        <f>'TAB 2 Project Specifications'!G51</f>
        <v>0</v>
      </c>
      <c r="EK1" s="327">
        <f>'TAB 2 Project Specifications'!H51</f>
        <v>0</v>
      </c>
      <c r="EL1" s="327">
        <f>'TAB 2 Project Specifications'!I51</f>
        <v>0</v>
      </c>
      <c r="EM1" s="327">
        <f>'TAB 2 Project Specifications'!J51</f>
        <v>0</v>
      </c>
      <c r="EN1" s="327">
        <f>'TAB 2 Project Specifications'!K51</f>
        <v>0</v>
      </c>
      <c r="EO1" s="327">
        <f>'TAB 2 Project Specifications'!L51</f>
        <v>0</v>
      </c>
      <c r="EP1" s="327">
        <f>'TAB 2 Project Specifications'!M51</f>
        <v>0</v>
      </c>
      <c r="EQ1" s="323">
        <f>'TAB 5 Project Narrative'!B6</f>
        <v>0</v>
      </c>
      <c r="ER1" s="323">
        <f>'TAB 3 Project Cost'!B82</f>
        <v>0</v>
      </c>
      <c r="ES1" s="323">
        <f>'TAB 4 Project Funding'!B46</f>
        <v>0</v>
      </c>
      <c r="ET1" s="323">
        <f>'TAB 2 Project Specifications'!B16</f>
        <v>0</v>
      </c>
      <c r="EU1" s="323">
        <f>'TAB 2 Project Specifications'!B29</f>
        <v>0</v>
      </c>
      <c r="EV1" s="323">
        <f>'TAB 2 Project Specifications'!B42</f>
        <v>0</v>
      </c>
      <c r="EW1" s="323">
        <f>'TAB 2 Project Specifications'!B55</f>
        <v>0</v>
      </c>
      <c r="EX1" s="323">
        <f>'TAB 2 Project Specifications'!B65</f>
        <v>0</v>
      </c>
      <c r="EY1" s="323">
        <f>'TAB 2 Project Specifications'!D71</f>
        <v>0</v>
      </c>
      <c r="EZ1" s="323">
        <f>'TAB 2 Project Specifications'!D77</f>
        <v>0</v>
      </c>
      <c r="FA1" s="323">
        <f>'TAB 2 Project Specifications'!D80</f>
        <v>0</v>
      </c>
      <c r="FB1" s="323">
        <f>'TAB 2 Project Specifications'!D83</f>
        <v>0</v>
      </c>
      <c r="FC1" s="323">
        <f>'TAB 2 Project Specifications'!D89</f>
        <v>0</v>
      </c>
      <c r="FD1" s="323">
        <f>'TAB 5 Project Narrative'!B13</f>
        <v>0</v>
      </c>
      <c r="FE1" s="323">
        <f>'TAB 5 Project Narrative'!B18</f>
        <v>0</v>
      </c>
      <c r="FF1" s="323">
        <f>'TAB 5 Project Narrative'!B23</f>
        <v>0</v>
      </c>
    </row>
    <row r="2" spans="1:162" ht="3.75" customHeight="1" x14ac:dyDescent="0.35">
      <c r="A2" s="323" t="s">
        <v>340</v>
      </c>
      <c r="B2" s="323" t="s">
        <v>341</v>
      </c>
      <c r="C2" s="323" t="s">
        <v>107</v>
      </c>
      <c r="D2" s="323" t="s">
        <v>352</v>
      </c>
      <c r="E2" s="323" t="s">
        <v>353</v>
      </c>
      <c r="F2" s="328" t="s">
        <v>342</v>
      </c>
      <c r="G2" s="323" t="s">
        <v>429</v>
      </c>
      <c r="H2" s="323" t="s">
        <v>430</v>
      </c>
      <c r="I2" s="328" t="s">
        <v>343</v>
      </c>
      <c r="J2" s="328" t="s">
        <v>346</v>
      </c>
      <c r="K2" s="328" t="s">
        <v>344</v>
      </c>
      <c r="L2" s="328" t="s">
        <v>347</v>
      </c>
      <c r="M2" s="328" t="s">
        <v>345</v>
      </c>
      <c r="N2" s="328" t="s">
        <v>348</v>
      </c>
      <c r="O2" s="328" t="s">
        <v>349</v>
      </c>
      <c r="P2" s="328" t="s">
        <v>350</v>
      </c>
      <c r="Q2" s="328" t="s">
        <v>351</v>
      </c>
      <c r="R2" s="328" t="s">
        <v>366</v>
      </c>
      <c r="S2" s="328" t="s">
        <v>187</v>
      </c>
      <c r="T2" s="328" t="s">
        <v>361</v>
      </c>
      <c r="U2" s="328" t="s">
        <v>340</v>
      </c>
      <c r="V2" s="328" t="s">
        <v>362</v>
      </c>
      <c r="W2" s="328" t="s">
        <v>363</v>
      </c>
      <c r="X2" s="328" t="s">
        <v>364</v>
      </c>
      <c r="Y2" s="328" t="s">
        <v>365</v>
      </c>
      <c r="Z2" s="328" t="s">
        <v>367</v>
      </c>
      <c r="AA2" s="328" t="s">
        <v>368</v>
      </c>
      <c r="AB2" s="328" t="s">
        <v>369</v>
      </c>
      <c r="AC2" s="328" t="s">
        <v>415</v>
      </c>
      <c r="AD2" s="328" t="s">
        <v>355</v>
      </c>
      <c r="AE2" s="328" t="s">
        <v>356</v>
      </c>
      <c r="AF2" s="328" t="s">
        <v>357</v>
      </c>
      <c r="AG2" s="328" t="s">
        <v>358</v>
      </c>
      <c r="AH2" s="328" t="s">
        <v>371</v>
      </c>
      <c r="AI2" s="328" t="s">
        <v>372</v>
      </c>
      <c r="AJ2" s="328" t="s">
        <v>359</v>
      </c>
      <c r="AK2" s="328" t="s">
        <v>373</v>
      </c>
      <c r="AL2" s="328" t="s">
        <v>374</v>
      </c>
      <c r="AM2" s="328" t="s">
        <v>376</v>
      </c>
      <c r="AN2" s="328" t="s">
        <v>375</v>
      </c>
      <c r="AO2" s="328" t="s">
        <v>377</v>
      </c>
      <c r="AP2" s="328" t="s">
        <v>378</v>
      </c>
      <c r="AQ2" s="328" t="s">
        <v>360</v>
      </c>
      <c r="AR2" s="328" t="s">
        <v>379</v>
      </c>
      <c r="AS2" s="328" t="s">
        <v>392</v>
      </c>
      <c r="AT2" s="328" t="s">
        <v>416</v>
      </c>
      <c r="AU2" s="328" t="s">
        <v>381</v>
      </c>
      <c r="AV2" s="328" t="s">
        <v>382</v>
      </c>
      <c r="AW2" s="328" t="s">
        <v>388</v>
      </c>
      <c r="AX2" s="328" t="s">
        <v>431</v>
      </c>
      <c r="AY2" s="328" t="s">
        <v>389</v>
      </c>
      <c r="AZ2" s="328" t="s">
        <v>390</v>
      </c>
      <c r="BA2" s="328" t="s">
        <v>356</v>
      </c>
      <c r="BB2" s="328" t="s">
        <v>482</v>
      </c>
      <c r="BC2" s="328" t="s">
        <v>387</v>
      </c>
      <c r="BD2" s="328" t="s">
        <v>388</v>
      </c>
      <c r="BE2" s="328" t="s">
        <v>431</v>
      </c>
      <c r="BF2" s="328" t="s">
        <v>389</v>
      </c>
      <c r="BG2" s="328" t="s">
        <v>390</v>
      </c>
      <c r="BH2" s="328" t="s">
        <v>356</v>
      </c>
      <c r="BI2" s="328" t="s">
        <v>482</v>
      </c>
      <c r="BJ2" s="328" t="s">
        <v>387</v>
      </c>
      <c r="BK2" s="328" t="s">
        <v>388</v>
      </c>
      <c r="BL2" s="328" t="s">
        <v>431</v>
      </c>
      <c r="BM2" s="328" t="s">
        <v>389</v>
      </c>
      <c r="BN2" s="328" t="s">
        <v>390</v>
      </c>
      <c r="BO2" s="328" t="s">
        <v>356</v>
      </c>
      <c r="BP2" s="328" t="s">
        <v>357</v>
      </c>
      <c r="BQ2" s="328" t="s">
        <v>387</v>
      </c>
      <c r="BR2" s="328" t="s">
        <v>358</v>
      </c>
      <c r="BS2" s="328" t="s">
        <v>372</v>
      </c>
      <c r="BT2" s="328" t="s">
        <v>359</v>
      </c>
      <c r="BU2" s="328" t="s">
        <v>373</v>
      </c>
      <c r="BV2" s="328" t="s">
        <v>374</v>
      </c>
      <c r="BW2" s="328" t="s">
        <v>376</v>
      </c>
      <c r="BX2" s="328" t="s">
        <v>375</v>
      </c>
      <c r="BY2" s="328" t="s">
        <v>377</v>
      </c>
      <c r="BZ2" s="328" t="s">
        <v>378</v>
      </c>
      <c r="CA2" s="328" t="s">
        <v>360</v>
      </c>
      <c r="CB2" s="328" t="s">
        <v>379</v>
      </c>
      <c r="CC2" s="328" t="s">
        <v>391</v>
      </c>
      <c r="CD2" s="328" t="s">
        <v>380</v>
      </c>
      <c r="CE2" s="328" t="s">
        <v>381</v>
      </c>
      <c r="CF2" s="328" t="s">
        <v>382</v>
      </c>
      <c r="CG2" s="328" t="s">
        <v>388</v>
      </c>
      <c r="CH2" s="328" t="s">
        <v>394</v>
      </c>
      <c r="CI2" s="328" t="s">
        <v>395</v>
      </c>
      <c r="CJ2" s="328" t="s">
        <v>396</v>
      </c>
      <c r="CK2" s="328" t="s">
        <v>397</v>
      </c>
      <c r="CL2" s="328" t="s">
        <v>398</v>
      </c>
      <c r="CM2" s="328" t="s">
        <v>241</v>
      </c>
      <c r="CN2" s="328" t="s">
        <v>401</v>
      </c>
      <c r="CO2" s="328" t="s">
        <v>399</v>
      </c>
      <c r="CP2" s="328" t="s">
        <v>400</v>
      </c>
      <c r="CQ2" s="328" t="s">
        <v>402</v>
      </c>
      <c r="CR2" s="328" t="s">
        <v>403</v>
      </c>
      <c r="CS2" s="328" t="s">
        <v>404</v>
      </c>
      <c r="CT2" s="328" t="s">
        <v>405</v>
      </c>
      <c r="CU2" s="328" t="s">
        <v>406</v>
      </c>
      <c r="CV2" s="328" t="s">
        <v>407</v>
      </c>
      <c r="CW2" s="328" t="s">
        <v>408</v>
      </c>
      <c r="CX2" s="328" t="s">
        <v>409</v>
      </c>
      <c r="CY2" s="328" t="s">
        <v>410</v>
      </c>
      <c r="CZ2" s="328" t="s">
        <v>411</v>
      </c>
      <c r="DA2" s="328" t="s">
        <v>412</v>
      </c>
      <c r="DB2" s="328" t="s">
        <v>413</v>
      </c>
      <c r="DC2" s="328" t="s">
        <v>418</v>
      </c>
      <c r="DD2" s="328" t="s">
        <v>476</v>
      </c>
      <c r="DE2" s="328" t="s">
        <v>477</v>
      </c>
      <c r="DF2" s="328" t="s">
        <v>419</v>
      </c>
      <c r="DG2" s="328" t="s">
        <v>420</v>
      </c>
      <c r="DH2" s="328" t="s">
        <v>421</v>
      </c>
      <c r="DI2" s="328" t="s">
        <v>422</v>
      </c>
      <c r="DJ2" s="328" t="s">
        <v>423</v>
      </c>
      <c r="DK2" s="328" t="s">
        <v>424</v>
      </c>
      <c r="DL2" s="328" t="s">
        <v>425</v>
      </c>
      <c r="DM2" s="328" t="s">
        <v>418</v>
      </c>
      <c r="DN2" s="328" t="s">
        <v>476</v>
      </c>
      <c r="DO2" s="328" t="s">
        <v>477</v>
      </c>
      <c r="DP2" s="328" t="s">
        <v>419</v>
      </c>
      <c r="DQ2" s="328" t="s">
        <v>420</v>
      </c>
      <c r="DR2" s="328" t="s">
        <v>421</v>
      </c>
      <c r="DS2" s="328" t="s">
        <v>422</v>
      </c>
      <c r="DT2" s="328" t="s">
        <v>423</v>
      </c>
      <c r="DU2" s="328" t="s">
        <v>424</v>
      </c>
      <c r="DV2" s="328" t="s">
        <v>425</v>
      </c>
      <c r="DW2" s="328" t="s">
        <v>418</v>
      </c>
      <c r="DX2" s="328" t="s">
        <v>476</v>
      </c>
      <c r="DY2" s="328" t="s">
        <v>477</v>
      </c>
      <c r="DZ2" s="328" t="s">
        <v>419</v>
      </c>
      <c r="EA2" s="328" t="s">
        <v>420</v>
      </c>
      <c r="EB2" s="328" t="s">
        <v>421</v>
      </c>
      <c r="EC2" s="328" t="s">
        <v>422</v>
      </c>
      <c r="ED2" s="328" t="s">
        <v>423</v>
      </c>
      <c r="EE2" s="328" t="s">
        <v>424</v>
      </c>
      <c r="EF2" s="328" t="s">
        <v>425</v>
      </c>
      <c r="EG2" s="328" t="s">
        <v>418</v>
      </c>
      <c r="EH2" s="328" t="s">
        <v>476</v>
      </c>
      <c r="EI2" s="328" t="s">
        <v>477</v>
      </c>
      <c r="EJ2" s="328" t="s">
        <v>419</v>
      </c>
      <c r="EK2" s="328" t="s">
        <v>420</v>
      </c>
      <c r="EL2" s="328" t="s">
        <v>421</v>
      </c>
      <c r="EM2" s="328" t="s">
        <v>422</v>
      </c>
      <c r="EN2" s="328" t="s">
        <v>423</v>
      </c>
      <c r="EO2" s="328" t="s">
        <v>424</v>
      </c>
      <c r="EP2" s="328" t="s">
        <v>425</v>
      </c>
      <c r="EQ2" s="328" t="s">
        <v>443</v>
      </c>
      <c r="ER2" s="328" t="s">
        <v>445</v>
      </c>
      <c r="ES2" s="328" t="s">
        <v>444</v>
      </c>
      <c r="ET2" s="328" t="s">
        <v>447</v>
      </c>
      <c r="EU2" s="328" t="s">
        <v>446</v>
      </c>
      <c r="EV2" s="328" t="s">
        <v>448</v>
      </c>
      <c r="EW2" s="328" t="s">
        <v>449</v>
      </c>
      <c r="EX2" s="328" t="s">
        <v>450</v>
      </c>
      <c r="EY2" s="328" t="s">
        <v>451</v>
      </c>
      <c r="EZ2" s="328" t="s">
        <v>452</v>
      </c>
      <c r="FA2" s="328" t="s">
        <v>478</v>
      </c>
      <c r="FB2" s="328" t="s">
        <v>453</v>
      </c>
      <c r="FC2" s="328" t="s">
        <v>454</v>
      </c>
      <c r="FD2" s="328" t="s">
        <v>479</v>
      </c>
      <c r="FE2" s="328" t="s">
        <v>480</v>
      </c>
      <c r="FF2" s="328" t="s">
        <v>481</v>
      </c>
    </row>
    <row r="3" spans="1:162" ht="3.75" customHeight="1" x14ac:dyDescent="0.35">
      <c r="A3" s="323">
        <v>1</v>
      </c>
      <c r="B3" s="323">
        <v>1</v>
      </c>
      <c r="C3" s="323">
        <v>1</v>
      </c>
      <c r="D3" s="323">
        <v>1</v>
      </c>
      <c r="E3" s="323">
        <v>1</v>
      </c>
      <c r="F3" s="323">
        <v>1</v>
      </c>
      <c r="G3" s="323">
        <v>1</v>
      </c>
      <c r="H3" s="323">
        <v>1</v>
      </c>
      <c r="I3" s="323">
        <v>4</v>
      </c>
      <c r="J3" s="323">
        <v>4</v>
      </c>
      <c r="K3" s="323">
        <v>4</v>
      </c>
      <c r="L3" s="323">
        <v>4</v>
      </c>
      <c r="M3" s="323">
        <v>4</v>
      </c>
      <c r="N3" s="323">
        <v>4</v>
      </c>
      <c r="O3" s="323">
        <v>3</v>
      </c>
      <c r="P3" s="323">
        <v>3</v>
      </c>
      <c r="Q3" s="323">
        <v>3</v>
      </c>
      <c r="R3" s="323">
        <v>4</v>
      </c>
      <c r="S3" s="323">
        <v>4</v>
      </c>
      <c r="T3" s="323">
        <v>1</v>
      </c>
      <c r="U3" s="323">
        <v>4</v>
      </c>
      <c r="V3" s="323">
        <v>4</v>
      </c>
      <c r="W3" s="323">
        <v>4</v>
      </c>
      <c r="X3" s="323">
        <v>4</v>
      </c>
      <c r="Y3" s="323">
        <v>4</v>
      </c>
      <c r="Z3" s="323">
        <v>4</v>
      </c>
      <c r="AA3" s="323">
        <v>4</v>
      </c>
      <c r="AB3" s="323">
        <v>4</v>
      </c>
      <c r="AC3" s="323"/>
      <c r="AD3" s="323">
        <v>2</v>
      </c>
      <c r="AE3" s="323">
        <v>2</v>
      </c>
      <c r="AF3" s="323">
        <v>2</v>
      </c>
      <c r="AG3" s="323">
        <v>3</v>
      </c>
      <c r="AH3" s="323">
        <v>3</v>
      </c>
      <c r="AI3" s="323">
        <v>3</v>
      </c>
      <c r="AJ3" s="323">
        <v>3</v>
      </c>
      <c r="AK3" s="323">
        <v>3</v>
      </c>
      <c r="AL3" s="323">
        <v>3</v>
      </c>
      <c r="AM3" s="323">
        <v>3</v>
      </c>
      <c r="AN3" s="323">
        <v>3</v>
      </c>
      <c r="AO3" s="323">
        <v>3</v>
      </c>
      <c r="AP3" s="323">
        <v>3</v>
      </c>
      <c r="AQ3" s="323">
        <v>3</v>
      </c>
      <c r="AR3" s="323">
        <v>3</v>
      </c>
      <c r="AS3" s="323">
        <v>3</v>
      </c>
      <c r="AT3" s="323">
        <v>3</v>
      </c>
      <c r="AU3" s="323">
        <v>3</v>
      </c>
      <c r="AV3" s="323">
        <v>3</v>
      </c>
      <c r="AW3" s="323">
        <v>2</v>
      </c>
      <c r="AX3" s="323">
        <v>2</v>
      </c>
      <c r="AY3" s="323">
        <v>2</v>
      </c>
      <c r="AZ3" s="323">
        <v>2</v>
      </c>
      <c r="BA3" s="323">
        <v>2</v>
      </c>
      <c r="BB3" s="323">
        <v>2</v>
      </c>
      <c r="BC3" s="323">
        <v>3</v>
      </c>
      <c r="BD3" s="323">
        <v>2</v>
      </c>
      <c r="BE3" s="323">
        <v>2</v>
      </c>
      <c r="BF3" s="323">
        <v>2</v>
      </c>
      <c r="BG3" s="323">
        <v>2</v>
      </c>
      <c r="BH3" s="323">
        <v>2</v>
      </c>
      <c r="BI3" s="323">
        <v>2</v>
      </c>
      <c r="BJ3" s="323">
        <v>3</v>
      </c>
      <c r="BK3" s="323">
        <v>2</v>
      </c>
      <c r="BL3" s="323">
        <v>2</v>
      </c>
      <c r="BM3" s="323">
        <v>2</v>
      </c>
      <c r="BN3" s="323">
        <v>2</v>
      </c>
      <c r="BO3" s="323">
        <v>2</v>
      </c>
      <c r="BP3" s="323">
        <v>2</v>
      </c>
      <c r="BQ3" s="323">
        <v>3</v>
      </c>
      <c r="BR3" s="323">
        <v>3</v>
      </c>
      <c r="BS3" s="323">
        <v>3</v>
      </c>
      <c r="BT3" s="323">
        <v>3</v>
      </c>
      <c r="BU3" s="323">
        <v>3</v>
      </c>
      <c r="BV3" s="323">
        <v>3</v>
      </c>
      <c r="BW3" s="323">
        <v>3</v>
      </c>
      <c r="BX3" s="323">
        <v>3</v>
      </c>
      <c r="BY3" s="323">
        <v>3</v>
      </c>
      <c r="BZ3" s="323">
        <v>3</v>
      </c>
      <c r="CA3" s="323">
        <v>3</v>
      </c>
      <c r="CB3" s="323">
        <v>3</v>
      </c>
      <c r="CC3" s="323">
        <v>3</v>
      </c>
      <c r="CD3" s="323">
        <v>3</v>
      </c>
      <c r="CE3" s="323">
        <v>3</v>
      </c>
      <c r="CF3" s="323">
        <v>3</v>
      </c>
      <c r="CG3" s="323">
        <v>2</v>
      </c>
      <c r="CH3" s="323">
        <v>2</v>
      </c>
      <c r="CI3" s="323">
        <v>2</v>
      </c>
      <c r="CJ3" s="323">
        <v>3</v>
      </c>
      <c r="CK3" s="323">
        <v>3</v>
      </c>
      <c r="CL3" s="323">
        <v>2</v>
      </c>
      <c r="CM3" s="323">
        <v>3</v>
      </c>
      <c r="CN3" s="323">
        <v>3</v>
      </c>
      <c r="CO3" s="323">
        <v>2</v>
      </c>
      <c r="CP3" s="323">
        <v>3</v>
      </c>
      <c r="CQ3" s="323">
        <v>3</v>
      </c>
      <c r="CR3" s="323">
        <v>3</v>
      </c>
      <c r="CS3" s="323">
        <v>3</v>
      </c>
      <c r="CT3" s="323">
        <v>3</v>
      </c>
      <c r="CU3" s="323">
        <v>3</v>
      </c>
      <c r="CV3" s="323">
        <v>3</v>
      </c>
      <c r="CW3" s="323">
        <v>2</v>
      </c>
      <c r="CX3" s="323">
        <v>3</v>
      </c>
      <c r="CY3" s="323">
        <v>3</v>
      </c>
      <c r="CZ3" s="323">
        <v>2</v>
      </c>
      <c r="DA3" s="323">
        <v>3</v>
      </c>
      <c r="DB3" s="323">
        <v>3</v>
      </c>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c r="FF3" s="323"/>
    </row>
    <row r="4" spans="1:162" ht="3.75" customHeight="1" x14ac:dyDescent="0.3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t="s">
        <v>354</v>
      </c>
      <c r="AD4" s="323"/>
      <c r="AE4" s="323"/>
      <c r="AF4" s="323"/>
      <c r="AG4" s="323"/>
      <c r="AH4" s="323"/>
      <c r="AI4" s="323"/>
      <c r="AJ4" s="323"/>
      <c r="AK4" s="323"/>
      <c r="AL4" s="323"/>
      <c r="AM4" s="323"/>
      <c r="AN4" s="323"/>
      <c r="AO4" s="323"/>
      <c r="AP4" s="323"/>
      <c r="AQ4" s="323"/>
      <c r="AR4" s="323"/>
      <c r="AS4" s="323"/>
      <c r="AT4" s="323"/>
      <c r="AU4" s="323"/>
      <c r="AV4" s="323"/>
      <c r="AW4" s="323" t="s">
        <v>384</v>
      </c>
      <c r="AX4" s="323"/>
      <c r="AY4" s="323"/>
      <c r="AZ4" s="323"/>
      <c r="BA4" s="323"/>
      <c r="BB4" s="323"/>
      <c r="BC4" s="323"/>
      <c r="BD4" s="323" t="s">
        <v>385</v>
      </c>
      <c r="BE4" s="323"/>
      <c r="BF4" s="323"/>
      <c r="BG4" s="323"/>
      <c r="BH4" s="323"/>
      <c r="BI4" s="323"/>
      <c r="BJ4" s="323"/>
      <c r="BK4" s="323" t="s">
        <v>386</v>
      </c>
      <c r="BL4" s="323"/>
      <c r="BM4" s="323"/>
      <c r="BN4" s="323"/>
      <c r="BO4" s="323"/>
      <c r="BP4" s="323"/>
      <c r="BQ4" s="323"/>
      <c r="BR4" s="323" t="s">
        <v>383</v>
      </c>
      <c r="BS4" s="323"/>
      <c r="BT4" s="323"/>
      <c r="BU4" s="323"/>
      <c r="BV4" s="323"/>
      <c r="BW4" s="323"/>
      <c r="BX4" s="323"/>
      <c r="BY4" s="323"/>
      <c r="BZ4" s="323"/>
      <c r="CA4" s="323"/>
      <c r="CB4" s="323"/>
      <c r="CC4" s="323"/>
      <c r="CD4" s="323"/>
      <c r="CE4" s="323"/>
      <c r="CF4" s="323"/>
      <c r="CG4" s="323" t="s">
        <v>393</v>
      </c>
      <c r="CH4" s="323"/>
      <c r="CI4" s="323"/>
      <c r="CJ4" s="323"/>
      <c r="CK4" s="323"/>
      <c r="CL4" s="323" t="s">
        <v>484</v>
      </c>
      <c r="CM4" s="323"/>
      <c r="CN4" s="323"/>
      <c r="CO4" s="323"/>
      <c r="CP4" s="323"/>
      <c r="CQ4" s="323"/>
      <c r="CR4" s="323"/>
      <c r="CS4" s="323" t="s">
        <v>483</v>
      </c>
      <c r="CT4" s="323" t="s">
        <v>485</v>
      </c>
      <c r="CU4" s="323"/>
      <c r="CV4" s="323"/>
      <c r="CW4" s="323" t="s">
        <v>414</v>
      </c>
      <c r="CX4" s="323"/>
      <c r="CY4" s="323"/>
      <c r="CZ4" s="323"/>
      <c r="DA4" s="323" t="s">
        <v>417</v>
      </c>
      <c r="DB4" s="323"/>
      <c r="DC4" s="323"/>
      <c r="DD4" s="323"/>
      <c r="DE4" s="323"/>
      <c r="DF4" s="323"/>
      <c r="DG4" s="323"/>
      <c r="DH4" s="323"/>
      <c r="DI4" s="323"/>
      <c r="DJ4" s="323"/>
      <c r="DK4" s="323"/>
      <c r="DL4" s="323"/>
      <c r="DM4" s="323" t="s">
        <v>426</v>
      </c>
      <c r="DN4" s="323"/>
      <c r="DO4" s="323"/>
      <c r="DP4" s="323"/>
      <c r="DQ4" s="323"/>
      <c r="DR4" s="323"/>
      <c r="DS4" s="323"/>
      <c r="DT4" s="323"/>
      <c r="DU4" s="323"/>
      <c r="DV4" s="323"/>
      <c r="DW4" s="323" t="s">
        <v>427</v>
      </c>
      <c r="DX4" s="323"/>
      <c r="DY4" s="323"/>
      <c r="DZ4" s="323"/>
      <c r="EA4" s="323"/>
      <c r="EB4" s="323"/>
      <c r="EC4" s="323"/>
      <c r="ED4" s="323"/>
      <c r="EE4" s="323"/>
      <c r="EF4" s="323"/>
      <c r="EG4" s="323" t="s">
        <v>428</v>
      </c>
      <c r="EH4" s="323"/>
      <c r="EI4" s="323"/>
      <c r="EJ4" s="323"/>
      <c r="EK4" s="323"/>
      <c r="EL4" s="323"/>
      <c r="EM4" s="323"/>
      <c r="EN4" s="323"/>
      <c r="EO4" s="323"/>
      <c r="EP4" s="323"/>
      <c r="EQ4" s="323"/>
      <c r="ER4" s="323"/>
      <c r="ES4" s="323"/>
      <c r="ET4" s="323"/>
      <c r="EU4" s="323"/>
      <c r="EV4" s="323"/>
      <c r="EW4" s="323"/>
      <c r="EX4" s="323"/>
      <c r="EY4" s="323"/>
      <c r="EZ4" s="323"/>
      <c r="FA4" s="323"/>
      <c r="FB4" s="323"/>
      <c r="FC4" s="323"/>
      <c r="FD4" s="323"/>
      <c r="FE4" s="323"/>
      <c r="FF4" s="323"/>
    </row>
    <row r="5" spans="1:162" ht="17.649999999999999" x14ac:dyDescent="0.5">
      <c r="A5" s="329"/>
      <c r="B5" s="330" t="s">
        <v>496</v>
      </c>
      <c r="C5" s="329"/>
      <c r="D5" s="329"/>
      <c r="E5" s="329"/>
      <c r="F5" s="329"/>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row>
    <row r="6" spans="1:162" x14ac:dyDescent="0.35">
      <c r="A6" s="331"/>
      <c r="B6" s="331"/>
      <c r="C6" s="331"/>
      <c r="D6" s="331"/>
      <c r="E6" s="331"/>
      <c r="F6" s="331"/>
    </row>
    <row r="7" spans="1:162" ht="15" x14ac:dyDescent="0.4">
      <c r="A7" s="331"/>
      <c r="B7" s="332" t="s">
        <v>255</v>
      </c>
      <c r="C7" s="331"/>
      <c r="D7" s="331"/>
      <c r="E7" s="331"/>
      <c r="F7" s="331"/>
      <c r="G7" s="3"/>
      <c r="H7" s="3"/>
      <c r="I7" s="3"/>
      <c r="J7" s="3"/>
      <c r="K7" s="3"/>
      <c r="L7" s="3"/>
      <c r="M7" s="3"/>
      <c r="N7" s="3"/>
      <c r="O7" s="3"/>
    </row>
    <row r="8" spans="1:162" x14ac:dyDescent="0.35">
      <c r="A8" s="331"/>
      <c r="B8" s="331"/>
      <c r="C8" s="331"/>
      <c r="D8" s="331"/>
      <c r="E8" s="331"/>
      <c r="F8" s="331"/>
      <c r="G8" s="3"/>
      <c r="H8" s="3"/>
      <c r="I8" s="3"/>
      <c r="J8" s="3"/>
      <c r="K8" s="3"/>
      <c r="L8" s="3"/>
      <c r="M8" s="3"/>
      <c r="N8" s="3"/>
      <c r="O8" s="3"/>
    </row>
    <row r="9" spans="1:162" ht="20.25" customHeight="1" x14ac:dyDescent="0.4">
      <c r="A9" s="331"/>
      <c r="B9" s="331"/>
      <c r="C9" s="671" t="s">
        <v>266</v>
      </c>
      <c r="D9" s="670"/>
      <c r="E9" s="331"/>
      <c r="F9" s="331"/>
      <c r="G9" s="3"/>
      <c r="H9" s="246"/>
      <c r="I9" s="3"/>
      <c r="J9" s="273"/>
      <c r="K9" s="274"/>
      <c r="L9" s="273"/>
      <c r="M9" s="274"/>
      <c r="N9" s="273"/>
      <c r="O9" s="3"/>
    </row>
    <row r="10" spans="1:162" ht="20.25" customHeight="1" x14ac:dyDescent="0.4">
      <c r="A10" s="331"/>
      <c r="B10" s="331"/>
      <c r="C10" s="672" t="s">
        <v>264</v>
      </c>
      <c r="D10" s="670"/>
      <c r="E10" s="331"/>
      <c r="F10" s="331"/>
      <c r="G10" s="3"/>
      <c r="H10" s="246"/>
      <c r="I10" s="3"/>
      <c r="J10" s="275"/>
      <c r="K10" s="3"/>
      <c r="L10" s="276"/>
      <c r="M10" s="3"/>
      <c r="N10" s="277"/>
      <c r="O10" s="3"/>
    </row>
    <row r="11" spans="1:162" ht="20.25" customHeight="1" x14ac:dyDescent="0.4">
      <c r="A11" s="331"/>
      <c r="B11" s="331"/>
      <c r="C11" s="673" t="s">
        <v>165</v>
      </c>
      <c r="D11" s="670"/>
      <c r="E11" s="331"/>
      <c r="F11" s="331"/>
      <c r="G11" s="3"/>
      <c r="H11" s="3"/>
      <c r="I11" s="3"/>
      <c r="J11" s="3"/>
      <c r="K11" s="3"/>
      <c r="L11" s="3"/>
      <c r="M11" s="3"/>
      <c r="N11" s="3"/>
      <c r="O11" s="3"/>
    </row>
    <row r="12" spans="1:162" ht="20.25" customHeight="1" x14ac:dyDescent="0.4">
      <c r="A12" s="331"/>
      <c r="B12" s="331"/>
      <c r="C12" s="674" t="s">
        <v>265</v>
      </c>
      <c r="D12" s="670"/>
      <c r="E12" s="331"/>
      <c r="F12" s="331"/>
      <c r="G12" s="3"/>
      <c r="H12" s="3"/>
      <c r="I12" s="3"/>
      <c r="J12" s="3"/>
      <c r="K12" s="3"/>
      <c r="L12" s="3"/>
      <c r="M12" s="3"/>
      <c r="N12" s="3"/>
      <c r="O12" s="3"/>
    </row>
    <row r="13" spans="1:162" ht="20.25" customHeight="1" x14ac:dyDescent="0.4">
      <c r="A13" s="331"/>
      <c r="B13" s="331"/>
      <c r="C13" s="675" t="s">
        <v>221</v>
      </c>
      <c r="D13" s="670"/>
      <c r="E13" s="331"/>
      <c r="F13" s="331"/>
      <c r="CX13" s="231"/>
      <c r="CY13" s="231"/>
      <c r="CZ13" s="231"/>
      <c r="DA13" s="231"/>
      <c r="DB13" s="231"/>
      <c r="DC13" s="231"/>
      <c r="DD13" s="231"/>
      <c r="DE13" s="231"/>
      <c r="DF13" s="231"/>
      <c r="DP13" s="231"/>
      <c r="DQ13" s="231"/>
      <c r="DR13" s="231"/>
      <c r="DS13" s="231"/>
      <c r="DT13" s="231"/>
      <c r="DU13" s="231"/>
      <c r="DV13" s="231"/>
      <c r="DW13" s="231"/>
      <c r="DX13" s="231"/>
    </row>
    <row r="14" spans="1:162" ht="20.25" customHeight="1" x14ac:dyDescent="0.4">
      <c r="A14" s="331"/>
      <c r="B14" s="331"/>
      <c r="C14" s="669" t="s">
        <v>185</v>
      </c>
      <c r="D14" s="670"/>
      <c r="E14" s="331"/>
      <c r="F14" s="331"/>
    </row>
    <row r="15" spans="1:162" x14ac:dyDescent="0.35">
      <c r="A15" s="331"/>
      <c r="B15" s="331"/>
      <c r="C15" s="331"/>
      <c r="D15" s="335"/>
      <c r="E15" s="333"/>
      <c r="F15" s="333"/>
      <c r="G15" s="4"/>
      <c r="H15" s="4"/>
      <c r="I15" s="4"/>
      <c r="J15" s="4"/>
      <c r="K15" s="4"/>
      <c r="L15" s="4"/>
    </row>
    <row r="16" spans="1:162" ht="15" x14ac:dyDescent="0.4">
      <c r="A16" s="331"/>
      <c r="B16" s="332" t="s">
        <v>486</v>
      </c>
      <c r="C16" s="331"/>
      <c r="D16" s="331"/>
      <c r="E16" s="333"/>
      <c r="F16" s="333"/>
      <c r="G16" s="4"/>
      <c r="H16" s="4"/>
      <c r="I16" s="4"/>
      <c r="J16" s="4"/>
      <c r="K16" s="4"/>
      <c r="L16" s="4"/>
    </row>
    <row r="17" spans="1:12" ht="18.75" customHeight="1" thickBot="1" x14ac:dyDescent="0.4">
      <c r="A17" s="331"/>
      <c r="B17" s="331"/>
      <c r="C17" s="331"/>
      <c r="D17" s="331"/>
      <c r="E17" s="333"/>
      <c r="F17" s="333"/>
      <c r="G17" s="4"/>
      <c r="H17" s="4"/>
      <c r="I17" s="4"/>
      <c r="J17" s="4"/>
      <c r="K17" s="4"/>
      <c r="L17" s="4"/>
    </row>
    <row r="18" spans="1:12" ht="21.75" customHeight="1" thickBot="1" x14ac:dyDescent="0.4">
      <c r="A18" s="331"/>
      <c r="B18" s="331"/>
      <c r="C18" s="226"/>
      <c r="D18" s="336" t="s">
        <v>336</v>
      </c>
      <c r="E18" s="333"/>
      <c r="F18" s="333"/>
      <c r="G18" s="4"/>
      <c r="H18" s="4"/>
      <c r="I18" s="4"/>
      <c r="J18" s="4"/>
      <c r="K18" s="4"/>
      <c r="L18" s="4"/>
    </row>
    <row r="19" spans="1:12" ht="21.75" customHeight="1" thickBot="1" x14ac:dyDescent="0.4">
      <c r="A19" s="331"/>
      <c r="B19" s="331"/>
      <c r="C19" s="222"/>
      <c r="D19" s="336" t="s">
        <v>337</v>
      </c>
      <c r="E19" s="334"/>
      <c r="F19" s="333"/>
      <c r="G19" s="4"/>
      <c r="H19" s="4"/>
      <c r="I19" s="4"/>
      <c r="J19" s="4"/>
      <c r="K19" s="4"/>
      <c r="L19" s="4"/>
    </row>
    <row r="20" spans="1:12" ht="21.75" customHeight="1" thickBot="1" x14ac:dyDescent="0.4">
      <c r="A20" s="331"/>
      <c r="B20" s="331"/>
      <c r="C20" s="207"/>
      <c r="D20" s="336" t="s">
        <v>487</v>
      </c>
      <c r="E20" s="333"/>
      <c r="F20" s="333"/>
      <c r="G20" s="4"/>
      <c r="H20" s="4"/>
      <c r="I20" s="4"/>
      <c r="J20" s="4"/>
      <c r="K20" s="4"/>
      <c r="L20" s="4"/>
    </row>
    <row r="21" spans="1:12" ht="7.5" customHeight="1" x14ac:dyDescent="0.35">
      <c r="A21" s="331"/>
      <c r="B21" s="331"/>
      <c r="C21" s="337"/>
      <c r="D21" s="331"/>
      <c r="E21" s="333"/>
      <c r="F21" s="333"/>
      <c r="G21" s="4"/>
      <c r="H21" s="4"/>
      <c r="I21" s="4"/>
      <c r="J21" s="4"/>
      <c r="K21" s="4"/>
      <c r="L21" s="4"/>
    </row>
    <row r="22" spans="1:12" ht="23.25" customHeight="1" x14ac:dyDescent="0.35">
      <c r="A22" s="331"/>
      <c r="B22" s="402" t="s">
        <v>12</v>
      </c>
      <c r="C22" s="338"/>
      <c r="D22" s="331"/>
      <c r="E22" s="333"/>
      <c r="F22" s="333"/>
      <c r="G22" s="4"/>
      <c r="H22" s="4"/>
      <c r="I22" s="4"/>
      <c r="J22" s="4"/>
      <c r="K22" s="4"/>
      <c r="L22" s="4"/>
    </row>
    <row r="23" spans="1:12" ht="36" customHeight="1" x14ac:dyDescent="0.4">
      <c r="A23" s="331"/>
      <c r="B23" s="403">
        <v>1</v>
      </c>
      <c r="C23" s="667" t="s">
        <v>560</v>
      </c>
      <c r="D23" s="668"/>
      <c r="E23" s="668"/>
      <c r="F23" s="668"/>
      <c r="G23" s="4"/>
      <c r="H23" s="4"/>
      <c r="I23" s="4"/>
      <c r="J23" s="4"/>
      <c r="K23" s="4"/>
      <c r="L23" s="4"/>
    </row>
    <row r="24" spans="1:12" ht="17.45" customHeight="1" x14ac:dyDescent="0.4">
      <c r="A24" s="331"/>
      <c r="B24" s="403"/>
      <c r="C24" s="665" t="s">
        <v>561</v>
      </c>
      <c r="D24" s="666"/>
      <c r="E24" s="666"/>
      <c r="F24" s="666"/>
      <c r="G24" s="4"/>
      <c r="H24" s="4"/>
      <c r="I24" s="4"/>
      <c r="J24" s="4"/>
      <c r="K24" s="4"/>
      <c r="L24" s="4"/>
    </row>
    <row r="25" spans="1:12" ht="21.75" customHeight="1" x14ac:dyDescent="0.35">
      <c r="A25" s="331"/>
      <c r="B25" s="404">
        <v>2</v>
      </c>
      <c r="C25" s="329" t="s">
        <v>469</v>
      </c>
      <c r="D25" s="331"/>
      <c r="E25" s="333"/>
      <c r="F25" s="333"/>
      <c r="G25" s="4"/>
      <c r="H25" s="4"/>
      <c r="I25" s="4"/>
      <c r="J25" s="4"/>
      <c r="K25" s="4"/>
      <c r="L25" s="4"/>
    </row>
    <row r="26" spans="1:12" ht="17.25" customHeight="1" x14ac:dyDescent="0.35">
      <c r="A26" s="331"/>
      <c r="B26" s="404">
        <v>3</v>
      </c>
      <c r="C26" s="338" t="s">
        <v>287</v>
      </c>
      <c r="D26" s="331"/>
      <c r="E26" s="333"/>
      <c r="F26" s="333"/>
      <c r="G26" s="4"/>
      <c r="H26" s="4"/>
      <c r="I26" s="4"/>
      <c r="J26" s="4"/>
      <c r="K26" s="4"/>
      <c r="L26" s="4"/>
    </row>
    <row r="27" spans="1:12" ht="17.25" customHeight="1" x14ac:dyDescent="0.4">
      <c r="A27" s="331"/>
      <c r="B27" s="404">
        <v>4</v>
      </c>
      <c r="C27" s="338" t="s">
        <v>467</v>
      </c>
      <c r="D27" s="331"/>
      <c r="E27" s="333"/>
      <c r="F27" s="333"/>
      <c r="G27" s="4"/>
      <c r="H27" s="4"/>
      <c r="I27" s="4"/>
      <c r="J27" s="4"/>
      <c r="K27" s="4"/>
      <c r="L27" s="4"/>
    </row>
    <row r="28" spans="1:12" ht="17.25" customHeight="1" x14ac:dyDescent="0.4">
      <c r="A28" s="331"/>
      <c r="B28" s="405"/>
      <c r="C28" s="339" t="s">
        <v>533</v>
      </c>
      <c r="D28" s="331"/>
      <c r="E28" s="331"/>
      <c r="F28" s="331"/>
      <c r="G28" s="4"/>
      <c r="H28" s="4"/>
      <c r="I28" s="4"/>
      <c r="J28" s="4"/>
      <c r="K28" s="4"/>
      <c r="L28" s="4"/>
    </row>
    <row r="29" spans="1:12" ht="17.25" customHeight="1" x14ac:dyDescent="0.4">
      <c r="A29" s="331"/>
      <c r="B29" s="405"/>
      <c r="C29" s="338" t="s">
        <v>559</v>
      </c>
      <c r="D29" s="333"/>
      <c r="E29" s="333"/>
      <c r="F29" s="333"/>
      <c r="G29" s="4"/>
      <c r="H29" s="4"/>
      <c r="I29" s="4"/>
      <c r="J29" s="4"/>
      <c r="K29" s="4"/>
      <c r="L29" s="4"/>
    </row>
    <row r="30" spans="1:12" ht="17.25" customHeight="1" x14ac:dyDescent="0.35">
      <c r="A30" s="331"/>
      <c r="B30" s="404">
        <v>5</v>
      </c>
      <c r="C30" s="338" t="s">
        <v>470</v>
      </c>
      <c r="D30" s="333"/>
      <c r="E30" s="333"/>
      <c r="F30" s="333"/>
      <c r="G30" s="4"/>
      <c r="H30" s="4"/>
      <c r="I30" s="4"/>
      <c r="J30" s="4"/>
      <c r="K30" s="4"/>
      <c r="L30" s="4"/>
    </row>
    <row r="31" spans="1:12" ht="17.25" customHeight="1" x14ac:dyDescent="0.35">
      <c r="A31" s="331"/>
      <c r="B31" s="404">
        <v>6</v>
      </c>
      <c r="C31" s="338" t="s">
        <v>466</v>
      </c>
      <c r="D31" s="333"/>
      <c r="E31" s="333"/>
      <c r="F31" s="333"/>
      <c r="G31" s="4"/>
      <c r="H31" s="4"/>
      <c r="I31" s="4"/>
      <c r="J31" s="4"/>
      <c r="K31" s="4"/>
      <c r="L31" s="4"/>
    </row>
    <row r="32" spans="1:12" ht="17.25" customHeight="1" x14ac:dyDescent="0.35">
      <c r="A32" s="331"/>
      <c r="B32" s="404">
        <v>7</v>
      </c>
      <c r="C32" s="338" t="s">
        <v>468</v>
      </c>
      <c r="D32" s="333"/>
      <c r="E32" s="333"/>
      <c r="F32" s="333"/>
      <c r="G32" s="4"/>
      <c r="H32" s="4"/>
      <c r="I32" s="4"/>
      <c r="J32" s="4"/>
      <c r="K32" s="4"/>
      <c r="L32" s="4"/>
    </row>
    <row r="33" spans="1:12" ht="16.5" customHeight="1" x14ac:dyDescent="0.35">
      <c r="A33" s="331"/>
      <c r="B33" s="404">
        <v>8</v>
      </c>
      <c r="C33" s="338" t="s">
        <v>465</v>
      </c>
      <c r="D33" s="333"/>
      <c r="E33" s="333"/>
      <c r="F33" s="333"/>
      <c r="G33" s="4"/>
      <c r="H33" s="4"/>
      <c r="I33" s="4"/>
      <c r="J33" s="4"/>
      <c r="K33" s="4"/>
      <c r="L33" s="4"/>
    </row>
    <row r="34" spans="1:12" x14ac:dyDescent="0.35">
      <c r="A34" s="331"/>
      <c r="B34" s="331"/>
      <c r="C34" s="333"/>
      <c r="D34" s="333"/>
      <c r="E34" s="333"/>
      <c r="F34" s="333"/>
      <c r="G34" s="4"/>
      <c r="H34" s="4"/>
      <c r="I34" s="4"/>
      <c r="J34" s="4"/>
      <c r="K34" s="4"/>
      <c r="L34" s="4"/>
    </row>
    <row r="35" spans="1:12" ht="15" x14ac:dyDescent="0.4">
      <c r="A35" s="331"/>
      <c r="B35" s="332" t="s">
        <v>267</v>
      </c>
      <c r="C35" s="333"/>
      <c r="D35" s="333"/>
      <c r="E35" s="333"/>
      <c r="F35" s="333"/>
      <c r="G35" s="4"/>
      <c r="H35" s="4"/>
      <c r="I35" s="4"/>
      <c r="J35" s="4"/>
      <c r="K35" s="4"/>
      <c r="L35" s="4"/>
    </row>
    <row r="36" spans="1:12" x14ac:dyDescent="0.35">
      <c r="A36" s="331"/>
      <c r="B36" s="331"/>
      <c r="C36" s="331"/>
      <c r="D36" s="331"/>
      <c r="E36" s="333"/>
      <c r="F36" s="329"/>
      <c r="G36" s="4"/>
      <c r="H36" s="4"/>
      <c r="I36" s="4"/>
      <c r="J36" s="4"/>
      <c r="K36" s="4"/>
      <c r="L36" s="4"/>
    </row>
    <row r="37" spans="1:12" x14ac:dyDescent="0.35">
      <c r="A37" s="331"/>
      <c r="B37" s="331"/>
      <c r="C37" s="58" t="s">
        <v>22</v>
      </c>
      <c r="D37" s="58" t="s">
        <v>35</v>
      </c>
      <c r="E37" s="333"/>
      <c r="F37" s="329"/>
      <c r="G37" s="4"/>
      <c r="H37" s="4"/>
      <c r="I37" s="4"/>
      <c r="J37" s="4"/>
      <c r="K37" s="4"/>
      <c r="L37" s="4"/>
    </row>
    <row r="38" spans="1:12" x14ac:dyDescent="0.35">
      <c r="A38" s="331"/>
      <c r="B38" s="331"/>
      <c r="C38" s="58" t="s">
        <v>18</v>
      </c>
      <c r="D38" s="409" t="s">
        <v>495</v>
      </c>
      <c r="E38" s="333"/>
      <c r="F38" s="329"/>
      <c r="G38" s="4"/>
      <c r="H38" s="4"/>
      <c r="I38" s="4"/>
      <c r="J38" s="4"/>
      <c r="K38" s="4"/>
      <c r="L38" s="4"/>
    </row>
    <row r="39" spans="1:12" x14ac:dyDescent="0.35">
      <c r="A39" s="331"/>
      <c r="B39" s="331"/>
      <c r="C39" s="58" t="s">
        <v>55</v>
      </c>
      <c r="D39" s="58" t="s">
        <v>56</v>
      </c>
      <c r="E39" s="333"/>
      <c r="F39" s="329"/>
      <c r="G39" s="4"/>
      <c r="H39" s="4"/>
      <c r="I39" s="4"/>
      <c r="J39" s="4"/>
      <c r="K39" s="4"/>
      <c r="L39" s="4"/>
    </row>
    <row r="40" spans="1:12" x14ac:dyDescent="0.35">
      <c r="A40" s="331"/>
      <c r="B40" s="331"/>
      <c r="C40" s="58" t="s">
        <v>62</v>
      </c>
      <c r="D40" s="58" t="s">
        <v>63</v>
      </c>
      <c r="E40" s="333"/>
      <c r="F40" s="329"/>
      <c r="G40" s="4"/>
      <c r="H40" s="4"/>
      <c r="I40" s="4"/>
      <c r="J40" s="4"/>
      <c r="K40" s="4"/>
      <c r="L40" s="4"/>
    </row>
    <row r="41" spans="1:12" x14ac:dyDescent="0.35">
      <c r="A41" s="331"/>
      <c r="B41" s="331"/>
      <c r="C41" s="58" t="s">
        <v>19</v>
      </c>
      <c r="D41" s="58" t="s">
        <v>36</v>
      </c>
      <c r="E41" s="333"/>
      <c r="F41" s="329"/>
      <c r="G41" s="4"/>
      <c r="H41" s="4"/>
      <c r="I41" s="4"/>
      <c r="J41" s="4"/>
      <c r="K41" s="4"/>
      <c r="L41" s="4"/>
    </row>
    <row r="42" spans="1:12" x14ac:dyDescent="0.35">
      <c r="A42" s="331"/>
      <c r="B42" s="331"/>
      <c r="C42" s="58" t="s">
        <v>57</v>
      </c>
      <c r="D42" s="58" t="s">
        <v>58</v>
      </c>
      <c r="E42" s="333"/>
      <c r="F42" s="329"/>
      <c r="G42" s="4"/>
      <c r="H42" s="4"/>
      <c r="I42" s="4"/>
      <c r="J42" s="4"/>
      <c r="K42" s="4"/>
      <c r="L42" s="4"/>
    </row>
    <row r="43" spans="1:12" x14ac:dyDescent="0.35">
      <c r="A43" s="331"/>
      <c r="B43" s="331"/>
      <c r="C43" s="58" t="s">
        <v>20</v>
      </c>
      <c r="D43" s="58" t="s">
        <v>37</v>
      </c>
      <c r="E43" s="333"/>
      <c r="F43" s="329"/>
      <c r="G43" s="4"/>
      <c r="H43" s="4"/>
      <c r="I43" s="4"/>
      <c r="J43" s="4"/>
      <c r="K43" s="4"/>
      <c r="L43" s="4"/>
    </row>
    <row r="44" spans="1:12" x14ac:dyDescent="0.35">
      <c r="A44" s="331"/>
      <c r="B44" s="331"/>
      <c r="C44" s="58" t="s">
        <v>21</v>
      </c>
      <c r="D44" s="58" t="s">
        <v>38</v>
      </c>
      <c r="E44" s="331"/>
      <c r="F44" s="329"/>
    </row>
    <row r="45" spans="1:12" x14ac:dyDescent="0.35">
      <c r="A45" s="331"/>
      <c r="B45" s="331"/>
      <c r="C45" s="409" t="s">
        <v>535</v>
      </c>
      <c r="D45" s="58" t="s">
        <v>59</v>
      </c>
      <c r="E45" s="331"/>
      <c r="F45" s="329"/>
    </row>
    <row r="46" spans="1:12" x14ac:dyDescent="0.35">
      <c r="A46" s="331"/>
      <c r="B46" s="331"/>
      <c r="C46" s="58" t="s">
        <v>23</v>
      </c>
      <c r="D46" s="58" t="s">
        <v>39</v>
      </c>
      <c r="E46" s="331"/>
      <c r="F46" s="329"/>
    </row>
    <row r="47" spans="1:12" x14ac:dyDescent="0.35">
      <c r="A47" s="331"/>
      <c r="B47" s="331"/>
      <c r="C47" s="58" t="s">
        <v>26</v>
      </c>
      <c r="D47" s="58" t="s">
        <v>41</v>
      </c>
      <c r="E47" s="331"/>
      <c r="F47" s="329"/>
    </row>
    <row r="48" spans="1:12" x14ac:dyDescent="0.35">
      <c r="A48" s="331"/>
      <c r="B48" s="331"/>
      <c r="C48" s="58" t="s">
        <v>25</v>
      </c>
      <c r="D48" s="58" t="s">
        <v>40</v>
      </c>
      <c r="E48" s="331"/>
      <c r="F48" s="329"/>
    </row>
    <row r="49" spans="1:6" x14ac:dyDescent="0.35">
      <c r="A49" s="331"/>
      <c r="B49" s="331"/>
      <c r="C49" s="58" t="s">
        <v>27</v>
      </c>
      <c r="D49" s="58" t="s">
        <v>42</v>
      </c>
      <c r="E49" s="331"/>
      <c r="F49" s="329"/>
    </row>
    <row r="50" spans="1:6" x14ac:dyDescent="0.35">
      <c r="A50" s="331"/>
      <c r="B50" s="331"/>
      <c r="C50" s="58" t="s">
        <v>28</v>
      </c>
      <c r="D50" s="58" t="s">
        <v>43</v>
      </c>
      <c r="E50" s="331"/>
      <c r="F50" s="329"/>
    </row>
    <row r="51" spans="1:6" x14ac:dyDescent="0.35">
      <c r="A51" s="331"/>
      <c r="B51" s="331"/>
      <c r="C51" s="58" t="s">
        <v>30</v>
      </c>
      <c r="D51" s="58" t="s">
        <v>44</v>
      </c>
      <c r="E51" s="331"/>
      <c r="F51" s="329"/>
    </row>
    <row r="52" spans="1:6" x14ac:dyDescent="0.35">
      <c r="A52" s="331"/>
      <c r="B52" s="331"/>
      <c r="C52" s="58" t="s">
        <v>127</v>
      </c>
      <c r="D52" s="58" t="s">
        <v>45</v>
      </c>
      <c r="E52" s="331"/>
      <c r="F52" s="329"/>
    </row>
    <row r="53" spans="1:6" x14ac:dyDescent="0.35">
      <c r="A53" s="331"/>
      <c r="B53" s="331"/>
      <c r="C53" s="58" t="s">
        <v>29</v>
      </c>
      <c r="D53" s="58" t="s">
        <v>46</v>
      </c>
      <c r="E53" s="331"/>
      <c r="F53" s="329"/>
    </row>
    <row r="54" spans="1:6" x14ac:dyDescent="0.35">
      <c r="A54" s="331"/>
      <c r="B54" s="331"/>
      <c r="C54" s="58" t="s">
        <v>24</v>
      </c>
      <c r="D54" s="58" t="s">
        <v>60</v>
      </c>
      <c r="E54" s="331"/>
      <c r="F54" s="329"/>
    </row>
    <row r="55" spans="1:6" x14ac:dyDescent="0.35">
      <c r="A55" s="331"/>
      <c r="B55" s="331"/>
      <c r="C55" s="58" t="s">
        <v>31</v>
      </c>
      <c r="D55" s="58" t="s">
        <v>47</v>
      </c>
      <c r="E55" s="331"/>
      <c r="F55" s="329"/>
    </row>
    <row r="56" spans="1:6" x14ac:dyDescent="0.35">
      <c r="A56" s="331"/>
      <c r="B56" s="331"/>
      <c r="C56" s="58" t="s">
        <v>61</v>
      </c>
      <c r="D56" s="58" t="s">
        <v>64</v>
      </c>
      <c r="E56" s="331"/>
      <c r="F56" s="329"/>
    </row>
    <row r="57" spans="1:6" x14ac:dyDescent="0.35">
      <c r="A57" s="331"/>
      <c r="B57" s="331"/>
      <c r="C57" s="58" t="s">
        <v>32</v>
      </c>
      <c r="D57" s="58" t="s">
        <v>48</v>
      </c>
      <c r="E57" s="331"/>
      <c r="F57" s="329"/>
    </row>
    <row r="58" spans="1:6" x14ac:dyDescent="0.35">
      <c r="A58" s="331"/>
      <c r="B58" s="331"/>
      <c r="C58" s="409" t="s">
        <v>534</v>
      </c>
      <c r="D58" s="58" t="s">
        <v>67</v>
      </c>
      <c r="E58" s="331"/>
      <c r="F58" s="329"/>
    </row>
    <row r="59" spans="1:6" x14ac:dyDescent="0.35">
      <c r="A59" s="331"/>
      <c r="B59" s="331"/>
      <c r="C59" s="58" t="s">
        <v>51</v>
      </c>
      <c r="D59" s="58" t="s">
        <v>52</v>
      </c>
      <c r="E59" s="331"/>
      <c r="F59" s="329"/>
    </row>
    <row r="60" spans="1:6" x14ac:dyDescent="0.35">
      <c r="A60" s="331"/>
      <c r="B60" s="331"/>
      <c r="C60" s="58" t="s">
        <v>65</v>
      </c>
      <c r="D60" s="58" t="s">
        <v>66</v>
      </c>
      <c r="E60" s="331"/>
      <c r="F60" s="329"/>
    </row>
    <row r="61" spans="1:6" x14ac:dyDescent="0.35">
      <c r="A61" s="331"/>
      <c r="B61" s="331"/>
      <c r="C61" s="58" t="s">
        <v>33</v>
      </c>
      <c r="D61" s="58" t="s">
        <v>49</v>
      </c>
      <c r="E61" s="331"/>
      <c r="F61" s="329"/>
    </row>
    <row r="62" spans="1:6" x14ac:dyDescent="0.35">
      <c r="A62" s="331"/>
      <c r="B62" s="331"/>
      <c r="C62" s="58" t="s">
        <v>34</v>
      </c>
      <c r="D62" s="58" t="s">
        <v>50</v>
      </c>
      <c r="E62" s="331"/>
      <c r="F62" s="331"/>
    </row>
    <row r="63" spans="1:6" x14ac:dyDescent="0.35">
      <c r="A63" s="331"/>
      <c r="B63" s="331"/>
      <c r="C63" s="331"/>
      <c r="D63" s="331"/>
      <c r="E63" s="331"/>
      <c r="F63" s="331"/>
    </row>
  </sheetData>
  <sheetProtection algorithmName="SHA-512" hashValue="Nlm6hn3zRIjefLlVMtb6m2vaHAAfA4Gb1WDcUhLCeLWc9KSpz0+AiPlBeTqBZdJMlGYzY+NS5PNB2j86el2B9g==" saltValue="GRh2nTOId8MyPx5QN4fkHw==" spinCount="100000" sheet="1" objects="1" scenarios="1"/>
  <mergeCells count="8">
    <mergeCell ref="C24:F24"/>
    <mergeCell ref="C23:F23"/>
    <mergeCell ref="C14:D14"/>
    <mergeCell ref="C9:D9"/>
    <mergeCell ref="C10:D10"/>
    <mergeCell ref="C11:D11"/>
    <mergeCell ref="C12:D12"/>
    <mergeCell ref="C13:D13"/>
  </mergeCells>
  <phoneticPr fontId="1" type="noConversion"/>
  <hyperlinks>
    <hyperlink ref="C24:F24" r:id="rId1" display="REVISED USG CAPITAL PROJECT TEMPLATE INSTRUCTIONS 2018"/>
  </hyperlinks>
  <pageMargins left="0.2" right="0.2" top="0.25" bottom="0.25" header="0.3" footer="0.3"/>
  <pageSetup paperSize="5" scale="96"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K58"/>
  <sheetViews>
    <sheetView tabSelected="1" zoomScale="90" zoomScaleNormal="90" workbookViewId="0">
      <selection activeCell="D5" sqref="D5:E5"/>
    </sheetView>
  </sheetViews>
  <sheetFormatPr defaultColWidth="9.1328125" defaultRowHeight="12.75" x14ac:dyDescent="0.35"/>
  <cols>
    <col min="1" max="1" width="3" style="5" customWidth="1"/>
    <col min="2" max="2" width="5.265625" style="5" customWidth="1"/>
    <col min="3" max="3" width="32.265625" style="5" customWidth="1"/>
    <col min="4" max="4" width="24.73046875" style="5" customWidth="1"/>
    <col min="5" max="5" width="11.86328125" style="5" customWidth="1"/>
    <col min="6" max="6" width="11.73046875" style="5" customWidth="1"/>
    <col min="7" max="7" width="12.3984375" style="5" customWidth="1"/>
    <col min="8" max="8" width="13.1328125" style="5" customWidth="1"/>
    <col min="9" max="9" width="24.3984375" style="5" customWidth="1"/>
    <col min="10" max="10" width="2.59765625" style="5" customWidth="1"/>
    <col min="11" max="35" width="11.73046875" style="5" hidden="1" customWidth="1"/>
    <col min="36" max="36" width="16.1328125" style="5" hidden="1" customWidth="1"/>
    <col min="37" max="16384" width="9.1328125" style="5"/>
  </cols>
  <sheetData>
    <row r="1" spans="1:37" ht="25.5" customHeight="1" x14ac:dyDescent="0.35">
      <c r="A1" s="663" t="s">
        <v>261</v>
      </c>
      <c r="B1" s="59"/>
      <c r="C1" s="59"/>
      <c r="D1" s="59"/>
      <c r="E1" s="59"/>
      <c r="F1" s="59"/>
      <c r="G1" s="59"/>
      <c r="H1" s="59"/>
      <c r="I1" s="278" t="s">
        <v>563</v>
      </c>
      <c r="J1" s="59"/>
      <c r="K1" s="410" t="s">
        <v>22</v>
      </c>
      <c r="L1" s="410" t="s">
        <v>18</v>
      </c>
      <c r="M1" s="410" t="s">
        <v>62</v>
      </c>
      <c r="N1" s="410" t="s">
        <v>19</v>
      </c>
      <c r="O1" s="410" t="s">
        <v>20</v>
      </c>
      <c r="P1" s="410" t="s">
        <v>21</v>
      </c>
      <c r="Q1" s="410" t="s">
        <v>535</v>
      </c>
      <c r="R1" s="410" t="s">
        <v>23</v>
      </c>
      <c r="S1" s="410" t="s">
        <v>26</v>
      </c>
      <c r="T1" s="410" t="s">
        <v>25</v>
      </c>
      <c r="U1" s="410" t="s">
        <v>27</v>
      </c>
      <c r="V1" s="410" t="s">
        <v>28</v>
      </c>
      <c r="W1" s="410" t="s">
        <v>30</v>
      </c>
      <c r="X1" s="410" t="s">
        <v>127</v>
      </c>
      <c r="Y1" s="410" t="s">
        <v>29</v>
      </c>
      <c r="Z1" s="410" t="s">
        <v>24</v>
      </c>
      <c r="AA1" s="410" t="s">
        <v>31</v>
      </c>
      <c r="AB1" s="410" t="s">
        <v>61</v>
      </c>
      <c r="AC1" s="410" t="s">
        <v>32</v>
      </c>
      <c r="AD1" s="410" t="s">
        <v>534</v>
      </c>
      <c r="AE1" s="410" t="s">
        <v>51</v>
      </c>
      <c r="AF1" s="410" t="s">
        <v>65</v>
      </c>
      <c r="AG1" s="410" t="s">
        <v>33</v>
      </c>
      <c r="AH1" s="410" t="s">
        <v>34</v>
      </c>
      <c r="AI1" s="413"/>
      <c r="AJ1" s="656"/>
    </row>
    <row r="2" spans="1:37" ht="24.75" customHeight="1" x14ac:dyDescent="0.35">
      <c r="A2" s="23"/>
      <c r="B2" s="59"/>
      <c r="C2" s="59"/>
      <c r="D2" s="59"/>
      <c r="E2" s="59"/>
      <c r="F2" s="59"/>
      <c r="G2" s="59"/>
      <c r="H2" s="59"/>
      <c r="I2" s="59"/>
      <c r="J2" s="59"/>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229"/>
    </row>
    <row r="3" spans="1:37" ht="20.25" customHeight="1" x14ac:dyDescent="0.35">
      <c r="A3" s="23"/>
      <c r="B3" s="59"/>
      <c r="C3" s="23"/>
      <c r="D3" s="59"/>
      <c r="E3" s="59"/>
      <c r="F3" s="59"/>
      <c r="G3" s="59"/>
      <c r="H3" s="59"/>
      <c r="I3" s="59"/>
      <c r="J3" s="59"/>
      <c r="K3" s="434" t="s">
        <v>74</v>
      </c>
      <c r="L3" s="434" t="s">
        <v>72</v>
      </c>
      <c r="M3" s="434" t="s">
        <v>70</v>
      </c>
      <c r="N3" s="434" t="s">
        <v>77</v>
      </c>
      <c r="O3" s="434" t="s">
        <v>80</v>
      </c>
      <c r="P3" s="434" t="s">
        <v>82</v>
      </c>
      <c r="Q3" s="434" t="s">
        <v>122</v>
      </c>
      <c r="R3" s="434" t="s">
        <v>84</v>
      </c>
      <c r="S3" s="434" t="s">
        <v>85</v>
      </c>
      <c r="T3" s="434" t="s">
        <v>70</v>
      </c>
      <c r="U3" s="434" t="s">
        <v>88</v>
      </c>
      <c r="V3" s="434" t="s">
        <v>89</v>
      </c>
      <c r="W3" s="434" t="s">
        <v>91</v>
      </c>
      <c r="X3" s="434" t="s">
        <v>92</v>
      </c>
      <c r="Y3" s="434" t="s">
        <v>93</v>
      </c>
      <c r="Z3" s="434" t="s">
        <v>94</v>
      </c>
      <c r="AA3" s="434" t="s">
        <v>95</v>
      </c>
      <c r="AB3" s="434" t="s">
        <v>100</v>
      </c>
      <c r="AC3" s="434" t="s">
        <v>101</v>
      </c>
      <c r="AD3" s="434" t="s">
        <v>87</v>
      </c>
      <c r="AE3" s="434" t="s">
        <v>75</v>
      </c>
      <c r="AF3" s="434" t="s">
        <v>108</v>
      </c>
      <c r="AG3" s="434" t="s">
        <v>110</v>
      </c>
      <c r="AH3" s="434" t="s">
        <v>114</v>
      </c>
      <c r="AI3" s="434" t="s">
        <v>118</v>
      </c>
      <c r="AJ3" s="434" t="s">
        <v>120</v>
      </c>
      <c r="AK3" s="229"/>
    </row>
    <row r="4" spans="1:37" ht="48.75" customHeight="1" thickBot="1" x14ac:dyDescent="0.4">
      <c r="A4" s="59"/>
      <c r="B4" s="59"/>
      <c r="C4" s="59"/>
      <c r="D4" s="59"/>
      <c r="E4" s="59"/>
      <c r="F4" s="59"/>
      <c r="G4" s="59"/>
      <c r="H4" s="59"/>
      <c r="I4" s="59"/>
      <c r="J4" s="59"/>
      <c r="K4" s="434" t="s">
        <v>69</v>
      </c>
      <c r="L4" s="434" t="s">
        <v>71</v>
      </c>
      <c r="M4" s="434" t="s">
        <v>4</v>
      </c>
      <c r="N4" s="434" t="s">
        <v>78</v>
      </c>
      <c r="O4" s="434" t="s">
        <v>81</v>
      </c>
      <c r="P4" s="434" t="s">
        <v>83</v>
      </c>
      <c r="Q4" s="434" t="s">
        <v>123</v>
      </c>
      <c r="R4" s="434" t="s">
        <v>4</v>
      </c>
      <c r="S4" s="434" t="s">
        <v>86</v>
      </c>
      <c r="T4" s="434" t="s">
        <v>4</v>
      </c>
      <c r="U4" s="434" t="s">
        <v>4</v>
      </c>
      <c r="V4" s="434" t="s">
        <v>4</v>
      </c>
      <c r="W4" s="434" t="s">
        <v>90</v>
      </c>
      <c r="X4" s="434" t="s">
        <v>4</v>
      </c>
      <c r="Y4" s="434" t="s">
        <v>536</v>
      </c>
      <c r="Z4" s="434" t="s">
        <v>4</v>
      </c>
      <c r="AA4" s="434" t="s">
        <v>96</v>
      </c>
      <c r="AB4" s="434" t="s">
        <v>4</v>
      </c>
      <c r="AC4" s="434" t="s">
        <v>102</v>
      </c>
      <c r="AD4" s="434" t="s">
        <v>103</v>
      </c>
      <c r="AE4" s="434" t="s">
        <v>4</v>
      </c>
      <c r="AF4" s="434" t="s">
        <v>109</v>
      </c>
      <c r="AG4" s="434" t="s">
        <v>124</v>
      </c>
      <c r="AH4" s="434" t="s">
        <v>115</v>
      </c>
      <c r="AI4" s="434" t="s">
        <v>119</v>
      </c>
      <c r="AJ4" s="434" t="s">
        <v>121</v>
      </c>
      <c r="AK4" s="229"/>
    </row>
    <row r="5" spans="1:37" ht="21" customHeight="1" thickBot="1" x14ac:dyDescent="0.4">
      <c r="A5" s="59"/>
      <c r="B5" s="279" t="s">
        <v>180</v>
      </c>
      <c r="C5" s="279"/>
      <c r="D5" s="681"/>
      <c r="E5" s="682"/>
      <c r="F5" s="23"/>
      <c r="G5" s="286"/>
      <c r="H5" s="287"/>
      <c r="I5" s="286"/>
      <c r="J5" s="59"/>
      <c r="K5" s="434" t="s">
        <v>79</v>
      </c>
      <c r="L5" s="434" t="s">
        <v>73</v>
      </c>
      <c r="M5" s="434"/>
      <c r="N5" s="434" t="s">
        <v>475</v>
      </c>
      <c r="O5" s="434" t="s">
        <v>4</v>
      </c>
      <c r="P5" s="434" t="s">
        <v>4</v>
      </c>
      <c r="Q5" s="434" t="s">
        <v>4</v>
      </c>
      <c r="R5" s="434"/>
      <c r="S5" s="434" t="s">
        <v>4</v>
      </c>
      <c r="T5" s="434"/>
      <c r="U5" s="434"/>
      <c r="V5" s="434"/>
      <c r="W5" s="434" t="s">
        <v>126</v>
      </c>
      <c r="X5" s="434"/>
      <c r="Y5" s="434" t="s">
        <v>76</v>
      </c>
      <c r="Z5" s="434"/>
      <c r="AA5" s="434" t="s">
        <v>97</v>
      </c>
      <c r="AB5" s="434"/>
      <c r="AC5" s="434" t="s">
        <v>4</v>
      </c>
      <c r="AD5" s="434" t="s">
        <v>104</v>
      </c>
      <c r="AE5" s="434"/>
      <c r="AF5" s="434" t="s">
        <v>4</v>
      </c>
      <c r="AG5" s="434" t="s">
        <v>111</v>
      </c>
      <c r="AH5" s="434" t="s">
        <v>116</v>
      </c>
      <c r="AI5" s="434" t="s">
        <v>4</v>
      </c>
      <c r="AJ5" s="434" t="s">
        <v>4</v>
      </c>
      <c r="AK5" s="229"/>
    </row>
    <row r="6" spans="1:37" ht="10.5" customHeight="1" thickBot="1" x14ac:dyDescent="0.4">
      <c r="A6" s="59"/>
      <c r="B6" s="59"/>
      <c r="C6" s="59"/>
      <c r="D6" s="291"/>
      <c r="E6" s="291"/>
      <c r="F6" s="23"/>
      <c r="G6" s="286"/>
      <c r="H6" s="287"/>
      <c r="I6" s="286"/>
      <c r="J6" s="59"/>
      <c r="K6" s="434" t="s">
        <v>4</v>
      </c>
      <c r="L6" s="434" t="s">
        <v>4</v>
      </c>
      <c r="M6" s="434"/>
      <c r="N6" s="434" t="s">
        <v>537</v>
      </c>
      <c r="O6" s="434"/>
      <c r="P6" s="434"/>
      <c r="Q6" s="434"/>
      <c r="R6" s="434"/>
      <c r="S6" s="434"/>
      <c r="T6" s="434"/>
      <c r="U6" s="434"/>
      <c r="V6" s="434"/>
      <c r="W6" s="434" t="s">
        <v>4</v>
      </c>
      <c r="X6" s="434"/>
      <c r="Y6" s="434" t="s">
        <v>4</v>
      </c>
      <c r="Z6" s="434"/>
      <c r="AA6" s="434" t="s">
        <v>98</v>
      </c>
      <c r="AB6" s="434"/>
      <c r="AC6" s="434"/>
      <c r="AD6" s="434" t="s">
        <v>105</v>
      </c>
      <c r="AE6" s="434"/>
      <c r="AF6" s="434"/>
      <c r="AG6" s="434" t="s">
        <v>68</v>
      </c>
      <c r="AH6" s="434" t="s">
        <v>117</v>
      </c>
      <c r="AI6" s="434"/>
      <c r="AJ6" s="434"/>
      <c r="AK6" s="229"/>
    </row>
    <row r="7" spans="1:37" ht="17.25" customHeight="1" thickBot="1" x14ac:dyDescent="0.45">
      <c r="A7" s="59"/>
      <c r="B7" s="279" t="s">
        <v>107</v>
      </c>
      <c r="C7" s="279"/>
      <c r="D7" s="681"/>
      <c r="E7" s="682"/>
      <c r="F7" s="23"/>
      <c r="G7" s="288"/>
      <c r="H7" s="287"/>
      <c r="I7" s="286"/>
      <c r="J7" s="59"/>
      <c r="K7" s="434"/>
      <c r="L7" s="434"/>
      <c r="M7" s="434"/>
      <c r="N7" s="434" t="s">
        <v>4</v>
      </c>
      <c r="O7" s="434"/>
      <c r="P7" s="434"/>
      <c r="Q7" s="434"/>
      <c r="R7" s="434"/>
      <c r="S7" s="434"/>
      <c r="T7" s="434"/>
      <c r="U7" s="434"/>
      <c r="V7" s="434"/>
      <c r="W7" s="434"/>
      <c r="X7" s="434"/>
      <c r="Y7" s="434"/>
      <c r="Z7" s="434"/>
      <c r="AA7" s="434" t="s">
        <v>99</v>
      </c>
      <c r="AB7" s="434"/>
      <c r="AC7" s="434"/>
      <c r="AD7" s="434" t="s">
        <v>106</v>
      </c>
      <c r="AE7" s="434"/>
      <c r="AF7" s="434"/>
      <c r="AG7" s="434" t="s">
        <v>112</v>
      </c>
      <c r="AH7" s="434" t="s">
        <v>222</v>
      </c>
      <c r="AI7" s="434"/>
      <c r="AJ7" s="434"/>
      <c r="AK7" s="229"/>
    </row>
    <row r="8" spans="1:37" ht="10.5" customHeight="1" thickBot="1" x14ac:dyDescent="0.4">
      <c r="A8" s="59"/>
      <c r="B8" s="279"/>
      <c r="C8" s="279"/>
      <c r="D8" s="279"/>
      <c r="E8" s="279"/>
      <c r="F8" s="23"/>
      <c r="G8" s="286"/>
      <c r="H8" s="289"/>
      <c r="I8" s="286"/>
      <c r="J8" s="59"/>
      <c r="K8" s="434"/>
      <c r="L8" s="434"/>
      <c r="M8" s="434"/>
      <c r="N8" s="434"/>
      <c r="O8" s="434"/>
      <c r="P8" s="434"/>
      <c r="Q8" s="434"/>
      <c r="R8" s="434"/>
      <c r="S8" s="434"/>
      <c r="T8" s="434"/>
      <c r="U8" s="434"/>
      <c r="V8" s="434"/>
      <c r="W8" s="434"/>
      <c r="X8" s="434"/>
      <c r="Y8" s="434"/>
      <c r="Z8" s="434"/>
      <c r="AA8" s="434" t="s">
        <v>4</v>
      </c>
      <c r="AB8" s="434"/>
      <c r="AC8" s="434"/>
      <c r="AD8" s="434" t="s">
        <v>4</v>
      </c>
      <c r="AE8" s="434"/>
      <c r="AF8" s="434"/>
      <c r="AG8" s="434" t="s">
        <v>113</v>
      </c>
      <c r="AH8" s="434" t="s">
        <v>4</v>
      </c>
      <c r="AI8" s="434"/>
      <c r="AJ8" s="434"/>
      <c r="AK8" s="229"/>
    </row>
    <row r="9" spans="1:37" ht="19.5" customHeight="1" thickBot="1" x14ac:dyDescent="0.4">
      <c r="A9" s="59"/>
      <c r="B9" s="280" t="s">
        <v>217</v>
      </c>
      <c r="C9" s="281"/>
      <c r="D9" s="683"/>
      <c r="E9" s="684"/>
      <c r="F9" s="23"/>
      <c r="G9" s="286"/>
      <c r="H9" s="286"/>
      <c r="I9" s="286"/>
      <c r="J9" s="59"/>
      <c r="K9" s="434"/>
      <c r="L9" s="434"/>
      <c r="M9" s="434"/>
      <c r="N9" s="434"/>
      <c r="O9" s="434"/>
      <c r="P9" s="434"/>
      <c r="Q9" s="434"/>
      <c r="R9" s="434"/>
      <c r="S9" s="434"/>
      <c r="T9" s="434"/>
      <c r="U9" s="434"/>
      <c r="V9" s="434"/>
      <c r="W9" s="434"/>
      <c r="X9" s="434"/>
      <c r="Y9" s="434"/>
      <c r="Z9" s="434"/>
      <c r="AA9" s="434"/>
      <c r="AB9" s="434"/>
      <c r="AC9" s="434"/>
      <c r="AD9" s="434"/>
      <c r="AE9" s="434"/>
      <c r="AF9" s="434"/>
      <c r="AG9" s="434" t="s">
        <v>4</v>
      </c>
      <c r="AH9" s="434"/>
      <c r="AI9" s="434"/>
      <c r="AJ9" s="434"/>
      <c r="AK9" s="229"/>
    </row>
    <row r="10" spans="1:37" ht="12" customHeight="1" thickBot="1" x14ac:dyDescent="0.4">
      <c r="A10" s="59"/>
      <c r="B10" s="282"/>
      <c r="C10" s="282"/>
      <c r="D10" s="282"/>
      <c r="E10" s="282"/>
      <c r="F10" s="23"/>
      <c r="G10" s="286"/>
      <c r="H10" s="286"/>
      <c r="I10" s="286"/>
      <c r="J10" s="59"/>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229"/>
    </row>
    <row r="11" spans="1:37" ht="39" customHeight="1" thickBot="1" x14ac:dyDescent="0.4">
      <c r="A11" s="59"/>
      <c r="B11" s="279" t="s">
        <v>179</v>
      </c>
      <c r="C11" s="23"/>
      <c r="D11" s="693"/>
      <c r="E11" s="694"/>
      <c r="F11" s="694"/>
      <c r="G11" s="694"/>
      <c r="H11" s="694"/>
      <c r="I11" s="695"/>
      <c r="J11" s="59"/>
      <c r="K11" s="434" t="str">
        <f>IF(D20="Large Cap","LC ",IF(D20="Small Cap","SC ",IF(D20="Non-GO Bond","NG ","")))</f>
        <v/>
      </c>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229"/>
    </row>
    <row r="12" spans="1:37" ht="13.5" customHeight="1" x14ac:dyDescent="0.35">
      <c r="A12" s="59"/>
      <c r="B12" s="283"/>
      <c r="C12" s="279"/>
      <c r="D12" s="23"/>
      <c r="E12" s="23"/>
      <c r="F12" s="23"/>
      <c r="G12" s="23"/>
      <c r="H12" s="23"/>
      <c r="I12" s="23"/>
      <c r="J12" s="59"/>
      <c r="K12" s="435"/>
      <c r="L12" s="435"/>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row>
    <row r="13" spans="1:37" ht="18.75" customHeight="1" thickBot="1" x14ac:dyDescent="0.4">
      <c r="A13" s="59"/>
      <c r="B13" s="279" t="s">
        <v>125</v>
      </c>
      <c r="C13" s="279"/>
      <c r="D13" s="23"/>
      <c r="E13" s="23"/>
      <c r="F13" s="23"/>
      <c r="G13" s="23"/>
      <c r="H13" s="23"/>
      <c r="I13" s="23"/>
      <c r="J13" s="59"/>
      <c r="K13" s="436" t="str">
        <f>IF('TAB 4 Project Funding'!F23&lt;&gt;"",'TAB 4 Project Funding'!F23,IF('TAB 4 Project Funding'!H23&lt;&gt;"",'TAB 4 Project Funding'!H23,IF('TAB 4 Project Funding'!J23&lt;&gt;"",'TAB 4 Project Funding'!J23,"")))</f>
        <v/>
      </c>
      <c r="L13" s="437"/>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row>
    <row r="14" spans="1:37" customFormat="1" ht="17.25" customHeight="1" x14ac:dyDescent="0.4">
      <c r="A14" s="59"/>
      <c r="B14" s="284" t="s">
        <v>16</v>
      </c>
      <c r="C14" s="59"/>
      <c r="D14" s="685"/>
      <c r="E14" s="686"/>
      <c r="F14" s="290"/>
      <c r="G14" s="290"/>
      <c r="H14" s="23"/>
      <c r="I14" s="288"/>
      <c r="J14" s="286"/>
      <c r="K14" s="438"/>
      <c r="L14" s="439"/>
      <c r="M14" s="426"/>
      <c r="N14" s="434"/>
      <c r="O14" s="426"/>
      <c r="P14" s="426"/>
      <c r="Q14" s="426"/>
      <c r="R14" s="426"/>
      <c r="S14" s="426"/>
      <c r="T14" s="426"/>
      <c r="U14" s="426"/>
      <c r="V14" s="426"/>
      <c r="W14" s="426"/>
      <c r="X14" s="426"/>
      <c r="Y14" s="434"/>
      <c r="Z14" s="426"/>
      <c r="AA14" s="426"/>
      <c r="AB14" s="426"/>
      <c r="AC14" s="426"/>
      <c r="AD14" s="426"/>
      <c r="AE14" s="426"/>
      <c r="AF14" s="426"/>
      <c r="AG14" s="426"/>
      <c r="AH14" s="426"/>
      <c r="AI14" s="426"/>
      <c r="AJ14" s="426"/>
    </row>
    <row r="15" spans="1:37" ht="17.25" customHeight="1" x14ac:dyDescent="0.35">
      <c r="A15" s="59"/>
      <c r="B15" s="284" t="s">
        <v>17</v>
      </c>
      <c r="C15" s="279"/>
      <c r="D15" s="687"/>
      <c r="E15" s="688"/>
      <c r="F15" s="23"/>
      <c r="G15" s="23"/>
      <c r="H15" s="23"/>
      <c r="I15" s="23"/>
      <c r="J15" s="23"/>
      <c r="K15" s="440"/>
      <c r="L15" s="425"/>
      <c r="M15" s="425"/>
      <c r="N15" s="426"/>
      <c r="O15" s="425"/>
      <c r="P15" s="425"/>
      <c r="Q15" s="425"/>
      <c r="R15" s="425"/>
      <c r="S15" s="425"/>
      <c r="T15" s="425"/>
      <c r="U15" s="425"/>
      <c r="V15" s="425"/>
      <c r="W15" s="425"/>
      <c r="X15" s="425"/>
      <c r="Y15" s="434"/>
      <c r="Z15" s="425"/>
      <c r="AA15" s="425"/>
      <c r="AB15" s="425"/>
      <c r="AC15" s="425"/>
      <c r="AD15" s="425"/>
      <c r="AE15" s="425"/>
      <c r="AF15" s="425"/>
      <c r="AG15" s="425"/>
      <c r="AH15" s="425"/>
      <c r="AI15" s="425"/>
      <c r="AJ15" s="425"/>
    </row>
    <row r="16" spans="1:37" ht="17.25" customHeight="1" thickBot="1" x14ac:dyDescent="0.4">
      <c r="A16" s="59"/>
      <c r="B16" s="284" t="s">
        <v>263</v>
      </c>
      <c r="C16" s="284"/>
      <c r="D16" s="689"/>
      <c r="E16" s="690"/>
      <c r="F16" s="23"/>
      <c r="G16" s="286"/>
      <c r="H16" s="286"/>
      <c r="I16" s="286"/>
      <c r="J16" s="59"/>
      <c r="K16" s="425"/>
      <c r="L16" s="425"/>
      <c r="M16" s="425"/>
      <c r="N16" s="425"/>
      <c r="O16" s="425"/>
      <c r="P16" s="425"/>
      <c r="Q16" s="425"/>
      <c r="R16" s="425"/>
      <c r="S16" s="425"/>
      <c r="T16" s="425"/>
      <c r="U16" s="425"/>
      <c r="V16" s="425"/>
      <c r="W16" s="425"/>
      <c r="X16" s="425"/>
      <c r="Y16" s="426"/>
      <c r="Z16" s="425"/>
      <c r="AA16" s="425"/>
      <c r="AB16" s="425"/>
      <c r="AC16" s="425"/>
      <c r="AD16" s="425"/>
      <c r="AE16" s="425"/>
      <c r="AF16" s="425"/>
      <c r="AG16" s="425"/>
      <c r="AH16" s="425"/>
      <c r="AI16" s="425"/>
      <c r="AJ16" s="425"/>
    </row>
    <row r="17" spans="1:36" ht="18" customHeight="1" thickBot="1" x14ac:dyDescent="0.4">
      <c r="A17" s="59"/>
      <c r="B17" s="23"/>
      <c r="C17" s="284"/>
      <c r="D17" s="23"/>
      <c r="E17" s="23"/>
      <c r="F17" s="23"/>
      <c r="G17" s="286"/>
      <c r="H17" s="286"/>
      <c r="I17" s="286"/>
      <c r="J17" s="59"/>
      <c r="K17" s="434"/>
      <c r="L17" s="434"/>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row>
    <row r="18" spans="1:36" ht="20.25" customHeight="1" thickBot="1" x14ac:dyDescent="0.45">
      <c r="A18" s="59"/>
      <c r="B18" s="658" t="s">
        <v>555</v>
      </c>
      <c r="C18" s="59"/>
      <c r="D18" s="223"/>
      <c r="E18" s="292"/>
      <c r="F18" s="664" t="s">
        <v>562</v>
      </c>
      <c r="G18" s="23"/>
      <c r="H18" s="293"/>
      <c r="I18" s="223"/>
      <c r="J18" s="59"/>
      <c r="K18" s="434" t="s">
        <v>505</v>
      </c>
      <c r="L18" s="434"/>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row>
    <row r="19" spans="1:36" ht="22.5" customHeight="1" thickBot="1" x14ac:dyDescent="0.45">
      <c r="A19" s="59"/>
      <c r="B19" s="285"/>
      <c r="C19" s="279"/>
      <c r="D19" s="7"/>
      <c r="E19" s="279"/>
      <c r="F19" s="23"/>
      <c r="G19" s="286"/>
      <c r="H19" s="286"/>
      <c r="I19" s="286"/>
      <c r="J19" s="59"/>
      <c r="K19" s="434" t="s">
        <v>506</v>
      </c>
      <c r="L19" s="434"/>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row>
    <row r="20" spans="1:36" ht="21" customHeight="1" thickBot="1" x14ac:dyDescent="0.4">
      <c r="A20" s="59"/>
      <c r="B20" s="279" t="s">
        <v>338</v>
      </c>
      <c r="C20" s="279"/>
      <c r="D20" s="173" t="str">
        <f>IF('TAB 4 Project Funding'!I4="","",'TAB 4 Project Funding'!I4)</f>
        <v/>
      </c>
      <c r="E20" s="292"/>
      <c r="F20" s="23"/>
      <c r="G20" s="23"/>
      <c r="H20" s="23"/>
      <c r="I20" s="59"/>
      <c r="J20" s="311"/>
      <c r="K20" s="434"/>
      <c r="L20" s="434"/>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row>
    <row r="21" spans="1:36" ht="20.25" customHeight="1" thickBot="1" x14ac:dyDescent="0.4">
      <c r="A21" s="59"/>
      <c r="B21" s="23"/>
      <c r="C21" s="23"/>
      <c r="D21" s="37"/>
      <c r="E21" s="286"/>
      <c r="F21" s="23"/>
      <c r="G21" s="291"/>
      <c r="H21" s="286"/>
      <c r="I21" s="286"/>
      <c r="J21" s="59"/>
      <c r="K21" s="434"/>
      <c r="L21" s="434"/>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row>
    <row r="22" spans="1:36" ht="22.5" customHeight="1" thickBot="1" x14ac:dyDescent="0.4">
      <c r="A22" s="59"/>
      <c r="B22" s="279" t="s">
        <v>178</v>
      </c>
      <c r="C22" s="279"/>
      <c r="D22" s="173" t="str">
        <f>CONCATENATE(K11,"  ",K13)</f>
        <v xml:space="preserve">  </v>
      </c>
      <c r="E22" s="294" t="str">
        <f>IF('TAB 4 Project Funding'!P23&gt;1,"ENTER PRIORITY # ONLY FOR PROJECT TYPE ON TAB 4", "")</f>
        <v/>
      </c>
      <c r="F22" s="23"/>
      <c r="G22" s="286"/>
      <c r="H22" s="286"/>
      <c r="I22" s="286"/>
      <c r="J22" s="59"/>
      <c r="K22" s="434"/>
      <c r="L22" s="434"/>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row>
    <row r="23" spans="1:36" ht="18.75" customHeight="1" thickBot="1" x14ac:dyDescent="0.45">
      <c r="A23" s="59"/>
      <c r="B23" s="279"/>
      <c r="C23" s="279"/>
      <c r="D23" s="7"/>
      <c r="E23" s="279"/>
      <c r="F23" s="295"/>
      <c r="G23" s="296"/>
      <c r="H23" s="296"/>
      <c r="I23" s="286"/>
      <c r="J23" s="59"/>
      <c r="K23" s="434"/>
      <c r="L23" s="434"/>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row>
    <row r="24" spans="1:36" ht="19.5" customHeight="1" thickBot="1" x14ac:dyDescent="0.4">
      <c r="A24" s="59"/>
      <c r="B24" s="279" t="s">
        <v>184</v>
      </c>
      <c r="C24" s="279"/>
      <c r="D24" s="174">
        <f>'TAB 3 Project Cost'!I4</f>
        <v>0</v>
      </c>
      <c r="E24" s="292"/>
      <c r="F24" s="691" t="s">
        <v>440</v>
      </c>
      <c r="G24" s="692"/>
      <c r="H24" s="692"/>
      <c r="I24" s="286"/>
      <c r="J24" s="59"/>
      <c r="K24" s="434" t="s">
        <v>497</v>
      </c>
      <c r="L24" s="434"/>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row>
    <row r="25" spans="1:36" ht="20.25" customHeight="1" thickBot="1" x14ac:dyDescent="0.4">
      <c r="A25" s="59"/>
      <c r="B25" s="279"/>
      <c r="C25" s="279"/>
      <c r="D25" s="7"/>
      <c r="E25" s="279"/>
      <c r="F25" s="692"/>
      <c r="G25" s="692"/>
      <c r="H25" s="692"/>
      <c r="I25" s="175" t="str">
        <f>IF('TAB 4 Project Funding'!F24&lt;&gt;"",'TAB 4 Project Funding'!F24,IF('TAB 4 Project Funding'!H24&lt;&gt;"",'TAB 4 Project Funding'!H24,IF('TAB 4 Project Funding'!J24&lt;&gt;"",'TAB 4 Project Funding'!J24,"")))</f>
        <v/>
      </c>
      <c r="J25" s="59"/>
      <c r="K25" s="434" t="s">
        <v>498</v>
      </c>
      <c r="L25" s="434"/>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row>
    <row r="26" spans="1:36" ht="19.5" customHeight="1" thickBot="1" x14ac:dyDescent="0.4">
      <c r="A26" s="59"/>
      <c r="B26" s="279" t="s">
        <v>189</v>
      </c>
      <c r="C26" s="279"/>
      <c r="D26" s="174">
        <f>'TAB 4 Project Funding'!F8</f>
        <v>0</v>
      </c>
      <c r="E26" s="292"/>
      <c r="F26" s="692"/>
      <c r="G26" s="692"/>
      <c r="H26" s="692"/>
      <c r="I26" s="23"/>
      <c r="J26" s="59"/>
      <c r="K26" s="434"/>
      <c r="L26" s="434"/>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row>
    <row r="27" spans="1:36" ht="19.5" customHeight="1" thickBot="1" x14ac:dyDescent="0.4">
      <c r="A27" s="59"/>
      <c r="B27" s="279"/>
      <c r="C27" s="279"/>
      <c r="D27" s="70"/>
      <c r="E27" s="292"/>
      <c r="F27" s="23"/>
      <c r="G27" s="291"/>
      <c r="H27" s="286"/>
      <c r="I27" s="286"/>
      <c r="J27" s="59"/>
      <c r="K27" s="434"/>
      <c r="L27" s="434"/>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row>
    <row r="28" spans="1:36" ht="16.5" customHeight="1" thickBot="1" x14ac:dyDescent="0.45">
      <c r="A28" s="59"/>
      <c r="B28" s="279" t="s">
        <v>252</v>
      </c>
      <c r="C28" s="279"/>
      <c r="D28" s="174">
        <f>D24-D26</f>
        <v>0</v>
      </c>
      <c r="E28" s="292"/>
      <c r="F28" s="59"/>
      <c r="G28" s="297"/>
      <c r="H28" s="298" t="s">
        <v>339</v>
      </c>
      <c r="I28" s="175" t="str">
        <f>IF('TAB 4 Project Funding'!J24="","",'TAB 4 Project Funding'!J24)</f>
        <v/>
      </c>
      <c r="J28" s="59"/>
      <c r="K28" s="434"/>
      <c r="L28" s="434"/>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row>
    <row r="29" spans="1:36" ht="21.75" customHeight="1" thickBot="1" x14ac:dyDescent="0.4">
      <c r="A29" s="59"/>
      <c r="B29" s="61"/>
      <c r="C29" s="61"/>
      <c r="D29" s="18"/>
      <c r="E29" s="61"/>
      <c r="F29" s="61"/>
      <c r="G29" s="61"/>
      <c r="H29" s="61"/>
      <c r="I29" s="18"/>
      <c r="J29" s="59"/>
      <c r="K29" s="434"/>
      <c r="L29" s="434"/>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row>
    <row r="30" spans="1:36" ht="31.5" customHeight="1" thickBot="1" x14ac:dyDescent="0.4">
      <c r="A30" s="59"/>
      <c r="B30" s="679" t="s">
        <v>220</v>
      </c>
      <c r="C30" s="680"/>
      <c r="D30" s="34" t="s">
        <v>281</v>
      </c>
      <c r="E30" s="34" t="s">
        <v>134</v>
      </c>
      <c r="F30" s="34" t="s">
        <v>231</v>
      </c>
      <c r="G30" s="34" t="s">
        <v>244</v>
      </c>
      <c r="H30" s="35" t="s">
        <v>219</v>
      </c>
      <c r="I30" s="34" t="s">
        <v>254</v>
      </c>
      <c r="J30" s="59"/>
      <c r="K30" s="434"/>
      <c r="L30" s="434"/>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row>
    <row r="31" spans="1:36" ht="18.75" customHeight="1" thickBot="1" x14ac:dyDescent="0.45">
      <c r="A31" s="59"/>
      <c r="B31" s="299"/>
      <c r="C31" s="300" t="s">
        <v>0</v>
      </c>
      <c r="D31" s="176" t="str">
        <f>IF('TAB 3 Project Cost'!G26=0,"",'TAB 3 Project Cost'!G26)</f>
        <v/>
      </c>
      <c r="E31" s="177" t="str">
        <f>IF('TAB 3 Project Cost'!G9=0,"",'TAB 3 Project Cost'!G9)</f>
        <v/>
      </c>
      <c r="F31" s="176" t="str">
        <f>IF('TAB 3 Project Cost'!G26=0,"",'TAB 3 Project Cost'!H11)</f>
        <v/>
      </c>
      <c r="G31" s="176" t="str">
        <f>IF('TAB 3 Project Cost'!H26=0,"",'TAB 3 Project Cost'!H26)</f>
        <v/>
      </c>
      <c r="H31" s="178" t="str">
        <f>IF('TAB 3 Project Cost'!F16=0,"",'TAB 3 Project Cost'!F16)</f>
        <v/>
      </c>
      <c r="I31" s="179" t="str">
        <f>IF('TAB 2 Project Specifications'!J7="","",'TAB 2 Project Specifications'!J7)</f>
        <v/>
      </c>
      <c r="J31" s="59"/>
      <c r="K31" s="434"/>
      <c r="L31" s="434"/>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row>
    <row r="32" spans="1:36" ht="18.75" customHeight="1" thickBot="1" x14ac:dyDescent="0.45">
      <c r="A32" s="59"/>
      <c r="B32" s="301"/>
      <c r="C32" s="300" t="s">
        <v>1</v>
      </c>
      <c r="D32" s="176" t="str">
        <f>IF('TAB 3 Project Cost'!G48=0,"",'TAB 3 Project Cost'!G48)</f>
        <v/>
      </c>
      <c r="E32" s="177" t="str">
        <f>IF('TAB 3 Project Cost'!G28=0,"",'TAB 3 Project Cost'!G28)</f>
        <v/>
      </c>
      <c r="F32" s="176" t="str">
        <f>IF('TAB 3 Project Cost'!G48=0,"",'TAB 3 Project Cost'!H36)</f>
        <v/>
      </c>
      <c r="G32" s="176" t="str">
        <f>IF('TAB 3 Project Cost'!H48=0,"",'TAB 3 Project Cost'!H48)</f>
        <v/>
      </c>
      <c r="H32" s="178" t="str">
        <f>IF('TAB 3 Project Cost'!F38=0,"",'TAB 3 Project Cost'!F38)</f>
        <v/>
      </c>
      <c r="I32" s="38"/>
      <c r="J32" s="59"/>
      <c r="K32" s="434"/>
      <c r="L32" s="434"/>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row>
    <row r="33" spans="1:36" ht="17.25" customHeight="1" x14ac:dyDescent="0.35">
      <c r="A33" s="59"/>
      <c r="B33" s="302"/>
      <c r="C33" s="303" t="str">
        <f>IF('TAB 2 Project Specifications'!J18="","",'TAB 2 Project Specifications'!J18)</f>
        <v/>
      </c>
      <c r="D33" s="39"/>
      <c r="E33" s="183" t="str">
        <f>IF('TAB 3 Project Cost'!G30=0,"",'TAB 3 Project Cost'!G30)</f>
        <v/>
      </c>
      <c r="F33" s="184" t="str">
        <f>IF('TAB 3 Project Cost'!H30=0,"",'TAB 3 Project Cost'!H30)</f>
        <v/>
      </c>
      <c r="G33" s="39"/>
      <c r="H33" s="39"/>
      <c r="I33" s="180" t="str">
        <f>IF('TAB 2 Project Specifications'!J19="","",'TAB 2 Project Specifications'!J19)</f>
        <v/>
      </c>
      <c r="J33" s="59"/>
      <c r="K33" s="434"/>
      <c r="L33" s="434"/>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row>
    <row r="34" spans="1:36" ht="15.75" customHeight="1" x14ac:dyDescent="0.35">
      <c r="A34" s="59"/>
      <c r="B34" s="304"/>
      <c r="C34" s="305" t="str">
        <f>IF('TAB 2 Project Specifications'!J31="","",'TAB 2 Project Specifications'!J31)</f>
        <v/>
      </c>
      <c r="D34" s="40"/>
      <c r="E34" s="185" t="str">
        <f>IF('TAB 3 Project Cost'!G31=0,"",'TAB 3 Project Cost'!G31)</f>
        <v/>
      </c>
      <c r="F34" s="186" t="str">
        <f>IF('TAB 3 Project Cost'!H31=0,"",'TAB 3 Project Cost'!H31)</f>
        <v/>
      </c>
      <c r="G34" s="40"/>
      <c r="H34" s="40"/>
      <c r="I34" s="181" t="str">
        <f>IF('TAB 2 Project Specifications'!J32="","",'TAB 2 Project Specifications'!J32)</f>
        <v/>
      </c>
      <c r="J34" s="59"/>
      <c r="K34" s="434"/>
      <c r="L34" s="434"/>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row>
    <row r="35" spans="1:36" ht="16.5" customHeight="1" thickBot="1" x14ac:dyDescent="0.4">
      <c r="A35" s="59"/>
      <c r="B35" s="306"/>
      <c r="C35" s="307" t="str">
        <f>IF('TAB 2 Project Specifications'!J44="","",'TAB 2 Project Specifications'!J44)</f>
        <v/>
      </c>
      <c r="D35" s="42"/>
      <c r="E35" s="187" t="str">
        <f>IF('TAB 3 Project Cost'!G32=0,"",'TAB 3 Project Cost'!G32)</f>
        <v/>
      </c>
      <c r="F35" s="188" t="str">
        <f>IF('TAB 3 Project Cost'!H32=0,"",'TAB 3 Project Cost'!H32)</f>
        <v/>
      </c>
      <c r="G35" s="42"/>
      <c r="H35" s="42"/>
      <c r="I35" s="182" t="str">
        <f>IF('TAB 2 Project Specifications'!J45="","",'TAB 2 Project Specifications'!J45)</f>
        <v/>
      </c>
      <c r="J35" s="59"/>
      <c r="K35" s="434"/>
      <c r="L35" s="434"/>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row>
    <row r="36" spans="1:36" ht="18.75" customHeight="1" thickBot="1" x14ac:dyDescent="0.45">
      <c r="A36" s="59"/>
      <c r="B36" s="308"/>
      <c r="C36" s="300" t="s">
        <v>2</v>
      </c>
      <c r="D36" s="176" t="str">
        <f>IF('TAB 3 Project Cost'!G55=0,"",'TAB 3 Project Cost'!G55)</f>
        <v/>
      </c>
      <c r="E36" s="177" t="str">
        <f>IF('TAB 3 Project Cost'!H51=0,"",'TAB 3 Project Cost'!H51)</f>
        <v/>
      </c>
      <c r="F36" s="41"/>
      <c r="G36" s="176" t="str">
        <f>IF('TAB 3 Project Cost'!H54=0,"",'TAB 3 Project Cost'!H54)</f>
        <v/>
      </c>
      <c r="H36" s="38"/>
      <c r="I36" s="38"/>
      <c r="J36" s="59"/>
      <c r="K36" s="434"/>
      <c r="L36" s="434"/>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row>
    <row r="37" spans="1:36" ht="18.75" customHeight="1" thickBot="1" x14ac:dyDescent="0.45">
      <c r="A37" s="59"/>
      <c r="B37" s="308"/>
      <c r="C37" s="300" t="s">
        <v>3</v>
      </c>
      <c r="D37" s="176" t="str">
        <f>IF('TAB 3 Project Cost'!G69=0,"",'TAB 3 Project Cost'!G69)</f>
        <v/>
      </c>
      <c r="E37" s="38"/>
      <c r="F37" s="41"/>
      <c r="G37" s="41"/>
      <c r="H37" s="38"/>
      <c r="I37" s="38"/>
      <c r="J37" s="59"/>
      <c r="K37" s="434"/>
      <c r="L37" s="434"/>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row>
    <row r="38" spans="1:36" ht="18.75" customHeight="1" thickBot="1" x14ac:dyDescent="0.45">
      <c r="A38" s="59"/>
      <c r="B38" s="308"/>
      <c r="C38" s="300" t="s">
        <v>171</v>
      </c>
      <c r="D38" s="176" t="str">
        <f>IF('TAB 3 Project Cost'!G77=0,"",'TAB 3 Project Cost'!G77)</f>
        <v/>
      </c>
      <c r="E38" s="177" t="str">
        <f>IF('TAB 3 Project Cost'!H73=0,"",'TAB 3 Project Cost'!H73)</f>
        <v/>
      </c>
      <c r="F38" s="176" t="str">
        <f>IF('TAB 3 Project Cost'!F76=0,"",'TAB 3 Project Cost'!F76)</f>
        <v/>
      </c>
      <c r="G38" s="176" t="str">
        <f>IF('TAB 3 Project Cost'!G76=0,"",'TAB 3 Project Cost'!G76)</f>
        <v/>
      </c>
      <c r="H38" s="38"/>
      <c r="I38" s="38"/>
      <c r="J38" s="59"/>
      <c r="K38" s="434"/>
      <c r="L38" s="434"/>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row>
    <row r="39" spans="1:36" ht="20.25" customHeight="1" x14ac:dyDescent="0.35">
      <c r="A39" s="59"/>
      <c r="B39" s="59"/>
      <c r="C39" s="59"/>
      <c r="D39" s="59"/>
      <c r="E39" s="59"/>
      <c r="F39" s="309"/>
      <c r="G39" s="309"/>
      <c r="H39" s="309"/>
      <c r="I39" s="309"/>
      <c r="J39" s="59"/>
      <c r="K39" s="434"/>
      <c r="L39" s="434"/>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row>
    <row r="40" spans="1:36" ht="17.649999999999999" x14ac:dyDescent="0.35">
      <c r="A40" s="59"/>
      <c r="B40" s="36" t="s">
        <v>268</v>
      </c>
      <c r="C40" s="59"/>
      <c r="D40" s="59"/>
      <c r="E40" s="60"/>
      <c r="F40" s="61"/>
      <c r="G40" s="61"/>
      <c r="H40" s="61"/>
      <c r="I40" s="61"/>
      <c r="J40" s="61"/>
      <c r="K40" s="434"/>
      <c r="L40" s="434"/>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row>
    <row r="41" spans="1:36" ht="16.5" customHeight="1" thickBot="1" x14ac:dyDescent="0.4">
      <c r="A41" s="59"/>
      <c r="B41" s="310"/>
      <c r="C41" s="62"/>
      <c r="D41" s="62"/>
      <c r="E41" s="63"/>
      <c r="F41" s="63"/>
      <c r="G41" s="61"/>
      <c r="H41" s="61"/>
      <c r="I41" s="61"/>
      <c r="J41" s="61"/>
      <c r="K41" s="434"/>
      <c r="L41" s="434"/>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row>
    <row r="42" spans="1:36" ht="183" customHeight="1" thickBot="1" x14ac:dyDescent="0.4">
      <c r="A42" s="59"/>
      <c r="B42" s="676" t="str">
        <f>IF('TAB 5 Project Narrative'!B6="","",'TAB 5 Project Narrative'!B6)</f>
        <v/>
      </c>
      <c r="C42" s="677"/>
      <c r="D42" s="677"/>
      <c r="E42" s="677"/>
      <c r="F42" s="677"/>
      <c r="G42" s="677"/>
      <c r="H42" s="677"/>
      <c r="I42" s="678"/>
      <c r="J42" s="312"/>
      <c r="K42" s="434"/>
      <c r="L42" s="434"/>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c r="AJ42" s="425"/>
    </row>
    <row r="43" spans="1:36" ht="18" customHeight="1" x14ac:dyDescent="0.35">
      <c r="A43" s="59"/>
      <c r="B43" s="59"/>
      <c r="C43" s="59"/>
      <c r="D43" s="59"/>
      <c r="E43" s="59"/>
      <c r="F43" s="59"/>
      <c r="G43" s="59"/>
      <c r="H43" s="59"/>
      <c r="I43" s="59"/>
      <c r="J43" s="59"/>
      <c r="K43" s="434"/>
      <c r="L43" s="434"/>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row>
    <row r="44" spans="1:36" ht="30.75" customHeight="1" thickBot="1" x14ac:dyDescent="0.4">
      <c r="A44" s="59"/>
      <c r="B44" s="36" t="s">
        <v>309</v>
      </c>
      <c r="C44" s="59"/>
      <c r="D44" s="59"/>
      <c r="E44" s="60"/>
      <c r="F44" s="61"/>
      <c r="G44" s="61"/>
      <c r="H44" s="61"/>
      <c r="I44" s="61"/>
      <c r="J44" s="61"/>
      <c r="K44" s="434"/>
      <c r="L44" s="434"/>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row>
    <row r="45" spans="1:36" ht="27.75" customHeight="1" thickBot="1" x14ac:dyDescent="0.4">
      <c r="A45" s="23"/>
      <c r="B45" s="172"/>
      <c r="C45" s="69" t="s">
        <v>296</v>
      </c>
      <c r="D45" s="699" t="s">
        <v>297</v>
      </c>
      <c r="E45" s="700"/>
      <c r="F45" s="701"/>
      <c r="G45" s="699" t="s">
        <v>303</v>
      </c>
      <c r="H45" s="700"/>
      <c r="I45" s="701"/>
      <c r="J45" s="23"/>
      <c r="K45" s="434"/>
      <c r="L45" s="434"/>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row>
    <row r="46" spans="1:36" ht="23.25" customHeight="1" thickBot="1" x14ac:dyDescent="0.4">
      <c r="A46" s="23"/>
      <c r="B46" s="66" t="s">
        <v>288</v>
      </c>
      <c r="C46" s="224"/>
      <c r="D46" s="696"/>
      <c r="E46" s="697"/>
      <c r="F46" s="697"/>
      <c r="G46" s="696"/>
      <c r="H46" s="697"/>
      <c r="I46" s="698"/>
      <c r="J46" s="23"/>
      <c r="K46" s="434" t="s">
        <v>295</v>
      </c>
      <c r="L46" s="434"/>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row>
    <row r="47" spans="1:36" ht="23.25" customHeight="1" thickBot="1" x14ac:dyDescent="0.4">
      <c r="A47" s="23"/>
      <c r="B47" s="67" t="s">
        <v>289</v>
      </c>
      <c r="C47" s="224"/>
      <c r="D47" s="696"/>
      <c r="E47" s="697"/>
      <c r="F47" s="697"/>
      <c r="G47" s="696"/>
      <c r="H47" s="697"/>
      <c r="I47" s="698"/>
      <c r="J47" s="23"/>
      <c r="K47" s="434" t="s">
        <v>305</v>
      </c>
      <c r="L47" s="434"/>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row>
    <row r="48" spans="1:36" ht="23.25" customHeight="1" thickBot="1" x14ac:dyDescent="0.4">
      <c r="A48" s="23"/>
      <c r="B48" s="67" t="s">
        <v>290</v>
      </c>
      <c r="C48" s="224"/>
      <c r="D48" s="696"/>
      <c r="E48" s="697"/>
      <c r="F48" s="697"/>
      <c r="G48" s="696"/>
      <c r="H48" s="697"/>
      <c r="I48" s="698"/>
      <c r="J48" s="23"/>
      <c r="K48" s="434" t="s">
        <v>294</v>
      </c>
      <c r="L48" s="434"/>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row>
    <row r="49" spans="1:36" ht="23.25" customHeight="1" thickBot="1" x14ac:dyDescent="0.4">
      <c r="A49" s="23"/>
      <c r="B49" s="67" t="s">
        <v>291</v>
      </c>
      <c r="C49" s="224"/>
      <c r="D49" s="696"/>
      <c r="E49" s="697"/>
      <c r="F49" s="697"/>
      <c r="G49" s="696"/>
      <c r="H49" s="697"/>
      <c r="I49" s="698"/>
      <c r="J49" s="23"/>
      <c r="K49" s="434" t="s">
        <v>293</v>
      </c>
      <c r="L49" s="434"/>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row>
    <row r="50" spans="1:36" ht="23.25" customHeight="1" thickBot="1" x14ac:dyDescent="0.4">
      <c r="A50" s="23"/>
      <c r="B50" s="67" t="s">
        <v>292</v>
      </c>
      <c r="C50" s="224"/>
      <c r="D50" s="696"/>
      <c r="E50" s="697"/>
      <c r="F50" s="697"/>
      <c r="G50" s="696"/>
      <c r="H50" s="697"/>
      <c r="I50" s="698"/>
      <c r="J50" s="23"/>
      <c r="K50" s="434" t="s">
        <v>300</v>
      </c>
      <c r="L50" s="434"/>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row>
    <row r="51" spans="1:36" ht="23.25" customHeight="1" thickBot="1" x14ac:dyDescent="0.4">
      <c r="A51" s="23"/>
      <c r="B51" s="67" t="s">
        <v>298</v>
      </c>
      <c r="C51" s="224"/>
      <c r="D51" s="696"/>
      <c r="E51" s="697"/>
      <c r="F51" s="697"/>
      <c r="G51" s="696"/>
      <c r="H51" s="697"/>
      <c r="I51" s="698"/>
      <c r="J51" s="23"/>
      <c r="K51" s="434" t="s">
        <v>301</v>
      </c>
      <c r="L51" s="434"/>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row>
    <row r="52" spans="1:36" ht="23.25" customHeight="1" thickBot="1" x14ac:dyDescent="0.4">
      <c r="A52" s="23"/>
      <c r="B52" s="68" t="s">
        <v>299</v>
      </c>
      <c r="C52" s="224"/>
      <c r="D52" s="696"/>
      <c r="E52" s="697"/>
      <c r="F52" s="697"/>
      <c r="G52" s="696"/>
      <c r="H52" s="697"/>
      <c r="I52" s="698"/>
      <c r="J52" s="23"/>
      <c r="K52" s="434" t="s">
        <v>302</v>
      </c>
      <c r="L52" s="434"/>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row>
    <row r="53" spans="1:36" ht="23.25" customHeight="1" x14ac:dyDescent="0.35">
      <c r="A53" s="23"/>
      <c r="B53" s="313"/>
      <c r="C53" s="314"/>
      <c r="D53" s="315"/>
      <c r="E53" s="316"/>
      <c r="F53" s="316"/>
      <c r="G53" s="315"/>
      <c r="H53" s="316"/>
      <c r="I53" s="316"/>
      <c r="J53" s="23"/>
      <c r="K53" s="434" t="s">
        <v>318</v>
      </c>
      <c r="L53" s="434"/>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row>
    <row r="54" spans="1:36" x14ac:dyDescent="0.35">
      <c r="K54" s="434" t="s">
        <v>4</v>
      </c>
      <c r="L54" s="434"/>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row>
    <row r="55" spans="1:36" x14ac:dyDescent="0.3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row>
    <row r="56" spans="1:36" x14ac:dyDescent="0.3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row>
    <row r="57" spans="1:36" x14ac:dyDescent="0.35">
      <c r="N57" s="425"/>
      <c r="Y57" s="425"/>
    </row>
    <row r="58" spans="1:36" x14ac:dyDescent="0.35">
      <c r="Y58" s="425"/>
    </row>
  </sheetData>
  <sheetProtection algorithmName="SHA-512" hashValue="qbe5zVn0AvPQILMy2bj5QxTjrgy8ZsnZ1Dhtb3tAjZVi0gvax/hEfiMujVQHLlHZtT0uJXN72HLY8Cqv8IrSXg==" saltValue="66UihVN2Ka9hKX7GC7Whrg==" spinCount="100000" sheet="1" objects="1" scenarios="1"/>
  <mergeCells count="26">
    <mergeCell ref="D45:F45"/>
    <mergeCell ref="G45:I45"/>
    <mergeCell ref="D49:F49"/>
    <mergeCell ref="D50:F50"/>
    <mergeCell ref="D51:F51"/>
    <mergeCell ref="D52:F52"/>
    <mergeCell ref="G46:I46"/>
    <mergeCell ref="G47:I47"/>
    <mergeCell ref="G48:I48"/>
    <mergeCell ref="G49:I49"/>
    <mergeCell ref="G50:I50"/>
    <mergeCell ref="G51:I51"/>
    <mergeCell ref="G52:I52"/>
    <mergeCell ref="D46:F46"/>
    <mergeCell ref="D47:F47"/>
    <mergeCell ref="D48:F48"/>
    <mergeCell ref="B42:I42"/>
    <mergeCell ref="B30:C30"/>
    <mergeCell ref="D5:E5"/>
    <mergeCell ref="D7:E7"/>
    <mergeCell ref="D9:E9"/>
    <mergeCell ref="D14:E14"/>
    <mergeCell ref="D15:E15"/>
    <mergeCell ref="D16:E16"/>
    <mergeCell ref="F24:H26"/>
    <mergeCell ref="D11:I11"/>
  </mergeCells>
  <phoneticPr fontId="1" type="noConversion"/>
  <dataValidations xWindow="1125" yWindow="378" count="9">
    <dataValidation type="textLength" operator="lessThan" allowBlank="1" showInputMessage="1" showErrorMessage="1" sqref="D9">
      <formula1>50</formula1>
    </dataValidation>
    <dataValidation type="textLength" operator="lessThanOrEqual" allowBlank="1" showInputMessage="1" showErrorMessage="1" sqref="J42">
      <formula1>1500</formula1>
    </dataValidation>
    <dataValidation type="list" allowBlank="1" showInputMessage="1" showErrorMessage="1" promptTitle="CAMPUS" prompt="From the dropdown menu, select the campus where the proposed project is located" sqref="D7:E7">
      <formula1>INDIRECT(D5)</formula1>
    </dataValidation>
    <dataValidation type="list" allowBlank="1" showInputMessage="1" showErrorMessage="1" sqref="D8:E8">
      <formula1>INDIRECT($D$5)</formula1>
    </dataValidation>
    <dataValidation type="list" allowBlank="1" showInputMessage="1" showErrorMessage="1" promptTitle="USG CAPITAL PLAN STATUS" sqref="D18">
      <formula1>$K$24:$K$25</formula1>
    </dataValidation>
    <dataValidation type="list" allowBlank="1" showInputMessage="1" showErrorMessage="1" promptTitle="Supporting Documentation" sqref="C46:C53">
      <formula1>$K$46:$K$54</formula1>
    </dataValidation>
    <dataValidation type="textLength" operator="lessThan" allowBlank="1" showInputMessage="1" showErrorMessage="1" promptTitle="Project Name" prompt="Enter project name (Max Length 100 characters)" sqref="D11:I11">
      <formula1>100</formula1>
    </dataValidation>
    <dataValidation type="list" allowBlank="1" showInputMessage="1" showErrorMessage="1" promptTitle="USG CAPITAL PLAN STATUS" sqref="I18">
      <formula1>$K$18:$K$19</formula1>
    </dataValidation>
    <dataValidation type="list" allowBlank="1" showInputMessage="1" showErrorMessage="1" promptTitle="Institution Acronym" prompt="Please enter your institution acronym from the dropdown menu (the key is on the Template Reference Tab)" sqref="D5:E5">
      <formula1>$J$1:$AH$1</formula1>
    </dataValidation>
  </dataValidations>
  <pageMargins left="0.2" right="0.2" top="0.25" bottom="0.25" header="0.3" footer="0.3"/>
  <pageSetup paperSize="5" scale="75" orientation="portrait" horizontalDpi="4294967294" r:id="rId1"/>
  <headerFooter alignWithMargins="0"/>
  <ignoredErrors>
    <ignoredError sqref="B46:B50 B51:B52" numberStoredAsText="1"/>
    <ignoredError sqref="E3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99FF"/>
    <pageSetUpPr fitToPage="1"/>
  </sheetPr>
  <dimension ref="A1:AF93"/>
  <sheetViews>
    <sheetView workbookViewId="0">
      <selection activeCell="G21" sqref="G21"/>
    </sheetView>
  </sheetViews>
  <sheetFormatPr defaultRowHeight="13.15" x14ac:dyDescent="0.4"/>
  <cols>
    <col min="1" max="1" width="2.59765625" style="1" customWidth="1"/>
    <col min="2" max="2" width="14.59765625" customWidth="1"/>
    <col min="3" max="3" width="3.86328125" customWidth="1"/>
    <col min="4" max="4" width="9.86328125" customWidth="1"/>
    <col min="5" max="5" width="9.59765625" customWidth="1"/>
    <col min="6" max="13" width="9" customWidth="1"/>
    <col min="14" max="14" width="8.59765625" customWidth="1"/>
    <col min="15" max="15" width="10.73046875" customWidth="1"/>
    <col min="16" max="16" width="1.3984375" customWidth="1"/>
    <col min="17" max="17" width="9.1328125" hidden="1" customWidth="1"/>
    <col min="18" max="18" width="22.59765625" hidden="1" customWidth="1"/>
    <col min="19" max="19" width="6.59765625" hidden="1" customWidth="1"/>
    <col min="20" max="20" width="21.1328125" hidden="1" customWidth="1"/>
    <col min="21" max="23" width="11.59765625" hidden="1" customWidth="1"/>
    <col min="24" max="24" width="12" customWidth="1"/>
    <col min="25" max="25" width="8.73046875" customWidth="1"/>
    <col min="26" max="31" width="11.59765625" customWidth="1"/>
  </cols>
  <sheetData>
    <row r="1" spans="1:32" ht="24.75" customHeight="1" thickBot="1" x14ac:dyDescent="0.4">
      <c r="A1" s="164" t="s">
        <v>225</v>
      </c>
      <c r="B1" s="5"/>
      <c r="C1" s="5"/>
      <c r="D1" s="5"/>
      <c r="E1" s="23"/>
      <c r="F1" s="23"/>
      <c r="G1" s="23"/>
      <c r="H1" s="23"/>
      <c r="I1" s="23"/>
      <c r="J1" s="23"/>
      <c r="K1" s="23"/>
      <c r="L1" s="23"/>
      <c r="M1" s="23"/>
      <c r="N1" s="23"/>
      <c r="O1" s="230" t="str">
        <f>'TAB 1 Project ID &amp; Exec Summary'!I1</f>
        <v>USG CAPITAL PLAN -  FY 21-24 PROJECT TEMPLATE</v>
      </c>
      <c r="P1" s="5"/>
      <c r="Q1" s="248"/>
      <c r="R1" s="248" t="s">
        <v>329</v>
      </c>
      <c r="S1" s="248"/>
      <c r="T1" s="248"/>
      <c r="U1" s="248" t="s">
        <v>329</v>
      </c>
      <c r="V1" s="248">
        <v>1.65</v>
      </c>
      <c r="W1" s="249" t="str">
        <f>IF(J7=U$1,V$1,IF(J7=U$2,V$2,IF(J7=U$3,V$3,IF(J7=U$4,V$4,IF(J7=U$5,V$5,IF(J7=U$6,V$6,IF(J$7=U$7,V7,IF(J7=U$8,V$8,IF(J7=U$9,V$9,IF(J7=U$10,V$10,IF(J7=U$11,V$11,IF(J7=U$12,V$12,IF(J7=U$13,V$13,"")))))))))))))</f>
        <v/>
      </c>
      <c r="X1" s="250"/>
      <c r="Y1" s="249"/>
      <c r="Z1" s="249"/>
      <c r="AA1" s="249"/>
      <c r="AB1" s="249"/>
      <c r="AC1" s="249"/>
      <c r="AD1" s="245"/>
    </row>
    <row r="2" spans="1:32" ht="22.5" customHeight="1" thickBot="1" x14ac:dyDescent="0.45">
      <c r="A2" s="71" t="s">
        <v>196</v>
      </c>
      <c r="B2" s="61"/>
      <c r="C2" s="61"/>
      <c r="D2" s="61"/>
      <c r="E2" s="206" t="str">
        <f>IF('TAB 1 Project ID &amp; Exec Summary'!$D$5="","",'TAB 1 Project ID &amp; Exec Summary'!$D$5)</f>
        <v/>
      </c>
      <c r="F2" s="742" t="str">
        <f>'TAB 4 Project Funding'!$I$4</f>
        <v/>
      </c>
      <c r="G2" s="743"/>
      <c r="H2" s="189" t="str">
        <f>IF('TAB 1 Project ID &amp; Exec Summary'!$K$13="","",'TAB 1 Project ID &amp; Exec Summary'!$D$22)</f>
        <v/>
      </c>
      <c r="I2" s="725" t="str">
        <f>IF('TAB 1 Project ID &amp; Exec Summary'!$D$11="","",'TAB 1 Project ID &amp; Exec Summary'!$D$11)</f>
        <v/>
      </c>
      <c r="J2" s="726"/>
      <c r="K2" s="726"/>
      <c r="L2" s="726"/>
      <c r="M2" s="726"/>
      <c r="N2" s="726"/>
      <c r="O2" s="727"/>
      <c r="P2" s="72"/>
      <c r="Q2" s="248"/>
      <c r="R2" s="248" t="s">
        <v>207</v>
      </c>
      <c r="S2" s="248"/>
      <c r="T2" s="248"/>
      <c r="U2" s="248" t="s">
        <v>207</v>
      </c>
      <c r="V2" s="248">
        <v>1.6</v>
      </c>
      <c r="W2" s="249" t="str">
        <f>IF(J19=U$1,V$1,IF(J19=U$2,V$2,IF(J19=U$3,V$3,IF(J19=U$4,V$4,IF(J19=U$5,V$5,IF(J19=U$6,V$6,IF(J$7=U$7,Y19,IF(J19=U$8,V$8,IF(J19=U$9,V$9,IF(J19=U$10,V$10,IF(J19=U$11,V$11,IF(J19=U$12,V$12,IF(J19=U$13,V$13,"")))))))))))))</f>
        <v/>
      </c>
      <c r="X2" s="250"/>
      <c r="Y2" s="249"/>
      <c r="Z2" s="249"/>
      <c r="AA2" s="249"/>
      <c r="AB2" s="249"/>
      <c r="AC2" s="249"/>
      <c r="AD2" s="245"/>
    </row>
    <row r="3" spans="1:32" ht="39" customHeight="1" x14ac:dyDescent="0.35">
      <c r="A3" s="744" t="s">
        <v>558</v>
      </c>
      <c r="B3" s="745"/>
      <c r="C3" s="745"/>
      <c r="D3" s="745"/>
      <c r="E3" s="745"/>
      <c r="F3" s="745"/>
      <c r="G3" s="745"/>
      <c r="H3" s="745"/>
      <c r="I3" s="745"/>
      <c r="J3" s="745"/>
      <c r="K3" s="745"/>
      <c r="L3" s="745"/>
      <c r="M3" s="745"/>
      <c r="N3" s="745"/>
      <c r="O3" s="745"/>
      <c r="P3" s="8"/>
      <c r="Q3" s="248"/>
      <c r="R3" s="248" t="s">
        <v>142</v>
      </c>
      <c r="S3" s="248"/>
      <c r="T3" s="248"/>
      <c r="U3" s="248" t="s">
        <v>142</v>
      </c>
      <c r="V3" s="248">
        <v>1.7</v>
      </c>
      <c r="W3" s="249" t="str">
        <f>IF(J32=U$1,V$1,IF(J32=U$2,V$2,IF(J32=U$3,V$3,IF(J32=U$4,V$4,IF(J32=U$5,V$5,IF(J32=U$6,V$6,IF(J$7=U$7,Y32,IF(J32=U$8,V$8,IF(J32=U$9,V$9,IF(J32=U$10,V$10,IF(J32=U$11,V$11,IF(J32=U$12,V$12,IF(J32=U$13,V$13,"")))))))))))))</f>
        <v/>
      </c>
      <c r="X3" s="250"/>
      <c r="Y3" s="249"/>
      <c r="Z3" s="249"/>
      <c r="AA3" s="249"/>
      <c r="AB3" s="249"/>
      <c r="AC3" s="249"/>
      <c r="AD3" s="245"/>
    </row>
    <row r="4" spans="1:32" ht="24.75" customHeight="1" x14ac:dyDescent="0.5">
      <c r="A4" s="36" t="s">
        <v>280</v>
      </c>
      <c r="B4" s="73"/>
      <c r="C4" s="59"/>
      <c r="D4" s="59"/>
      <c r="E4" s="59"/>
      <c r="F4" s="59"/>
      <c r="G4" s="59"/>
      <c r="H4" s="59"/>
      <c r="I4" s="59"/>
      <c r="J4" s="59"/>
      <c r="K4" s="59"/>
      <c r="L4" s="74"/>
      <c r="M4" s="74"/>
      <c r="N4" s="74"/>
      <c r="O4" s="74"/>
      <c r="P4" s="8"/>
      <c r="Q4" s="248"/>
      <c r="R4" s="248" t="s">
        <v>141</v>
      </c>
      <c r="S4" s="248"/>
      <c r="T4" s="248"/>
      <c r="U4" s="248" t="s">
        <v>141</v>
      </c>
      <c r="V4" s="248">
        <v>1.4</v>
      </c>
      <c r="W4" s="249" t="str">
        <f>IF(J45=U$1,V$1,IF(J45=U$2,V$2,IF(J45=U$3,V$3,IF(J45=U$4,V$4,IF(J45=U$5,V$5,IF(J45=U$6,V$6,IF(J$7=U$7,Y45,IF(J45=U$8,V$8,IF(J45=U$9,V$9,IF(J45=U$10,V$10,IF(J45=U$11,V$11,IF(J45=U$12,V$12,IF(J45=U$13,V$13,"")))))))))))))</f>
        <v/>
      </c>
      <c r="X4" s="250"/>
      <c r="Y4" s="249"/>
      <c r="Z4" s="249"/>
      <c r="AA4" s="249"/>
      <c r="AB4" s="249"/>
      <c r="AC4" s="249"/>
      <c r="AD4" s="245"/>
    </row>
    <row r="5" spans="1:32" ht="36" customHeight="1" x14ac:dyDescent="0.35">
      <c r="A5" s="744" t="s">
        <v>314</v>
      </c>
      <c r="B5" s="746"/>
      <c r="C5" s="746"/>
      <c r="D5" s="746"/>
      <c r="E5" s="746"/>
      <c r="F5" s="746"/>
      <c r="G5" s="746"/>
      <c r="H5" s="746"/>
      <c r="I5" s="746"/>
      <c r="J5" s="746"/>
      <c r="K5" s="746"/>
      <c r="L5" s="746"/>
      <c r="M5" s="746"/>
      <c r="N5" s="746"/>
      <c r="O5" s="746"/>
      <c r="P5" s="14"/>
      <c r="Q5" s="248"/>
      <c r="R5" s="248" t="s">
        <v>326</v>
      </c>
      <c r="S5" s="248"/>
      <c r="T5" s="248"/>
      <c r="U5" s="248" t="s">
        <v>326</v>
      </c>
      <c r="V5" s="248">
        <v>1.75</v>
      </c>
      <c r="W5" s="248"/>
      <c r="X5" s="250"/>
      <c r="Y5" s="249"/>
      <c r="Z5" s="249"/>
      <c r="AA5" s="249"/>
      <c r="AB5" s="249"/>
      <c r="AC5" s="249"/>
      <c r="AD5" s="245"/>
    </row>
    <row r="6" spans="1:32" ht="40.5" customHeight="1" thickBot="1" x14ac:dyDescent="0.4">
      <c r="A6" s="747" t="s">
        <v>319</v>
      </c>
      <c r="B6" s="748"/>
      <c r="C6" s="748"/>
      <c r="D6" s="748"/>
      <c r="E6" s="748"/>
      <c r="F6" s="748"/>
      <c r="G6" s="748"/>
      <c r="H6" s="748"/>
      <c r="I6" s="748"/>
      <c r="J6" s="748"/>
      <c r="K6" s="748"/>
      <c r="L6" s="748"/>
      <c r="M6" s="748"/>
      <c r="N6" s="748"/>
      <c r="O6" s="748"/>
      <c r="P6" s="8"/>
      <c r="Q6" s="248"/>
      <c r="R6" s="248" t="s">
        <v>327</v>
      </c>
      <c r="S6" s="248"/>
      <c r="T6" s="248"/>
      <c r="U6" s="248" t="s">
        <v>327</v>
      </c>
      <c r="V6" s="248">
        <v>1.8</v>
      </c>
      <c r="W6" s="248"/>
      <c r="X6" s="250"/>
      <c r="Y6" s="249"/>
      <c r="Z6" s="249"/>
      <c r="AA6" s="249"/>
      <c r="AB6" s="249"/>
      <c r="AC6" s="249"/>
      <c r="AD6" s="245"/>
    </row>
    <row r="7" spans="1:32" s="9" customFormat="1" ht="18" thickBot="1" x14ac:dyDescent="0.55000000000000004">
      <c r="A7" s="75"/>
      <c r="B7" s="620" t="s">
        <v>0</v>
      </c>
      <c r="C7" s="621"/>
      <c r="D7" s="622"/>
      <c r="E7" s="592"/>
      <c r="F7" s="592"/>
      <c r="G7" s="623"/>
      <c r="H7" s="624"/>
      <c r="I7" s="625" t="s">
        <v>212</v>
      </c>
      <c r="J7" s="717"/>
      <c r="K7" s="718"/>
      <c r="L7" s="719"/>
      <c r="M7" s="618"/>
      <c r="N7" s="618"/>
      <c r="O7" s="619"/>
      <c r="P7" s="32"/>
      <c r="Q7" s="251"/>
      <c r="R7" s="248" t="s">
        <v>10</v>
      </c>
      <c r="S7" s="252"/>
      <c r="T7" s="252"/>
      <c r="U7" s="248" t="s">
        <v>10</v>
      </c>
      <c r="V7" s="252">
        <v>1.6</v>
      </c>
      <c r="W7" s="252"/>
      <c r="X7" s="253"/>
      <c r="Y7" s="254"/>
      <c r="Z7" s="255"/>
      <c r="AA7" s="254"/>
      <c r="AB7" s="254"/>
      <c r="AC7" s="255"/>
      <c r="AD7" s="55"/>
      <c r="AE7" s="55"/>
      <c r="AF7" s="55"/>
    </row>
    <row r="8" spans="1:32" s="9" customFormat="1" ht="15.75" customHeight="1" thickBot="1" x14ac:dyDescent="0.45">
      <c r="A8" s="75"/>
      <c r="B8" s="76"/>
      <c r="C8" s="77" t="s">
        <v>150</v>
      </c>
      <c r="D8" s="211"/>
      <c r="E8" s="78"/>
      <c r="F8" s="79"/>
      <c r="G8" s="80" t="s">
        <v>149</v>
      </c>
      <c r="H8" s="212"/>
      <c r="I8" s="749" t="str">
        <f>IF(H8="","",IF(H8&gt;W1,T8,""))</f>
        <v/>
      </c>
      <c r="J8" s="750"/>
      <c r="K8" s="751"/>
      <c r="L8" s="81" t="s">
        <v>151</v>
      </c>
      <c r="M8" s="192" t="str">
        <f>IF(D8=0,"",1/H8)</f>
        <v/>
      </c>
      <c r="N8" s="82" t="s">
        <v>152</v>
      </c>
      <c r="O8" s="191">
        <f>IF(D8=0,0,D8/H8)</f>
        <v>0</v>
      </c>
      <c r="P8" s="83"/>
      <c r="Q8" s="251"/>
      <c r="R8" s="248" t="s">
        <v>331</v>
      </c>
      <c r="S8" s="256"/>
      <c r="T8" s="256" t="s">
        <v>304</v>
      </c>
      <c r="U8" s="248" t="s">
        <v>331</v>
      </c>
      <c r="V8" s="256">
        <v>1.55</v>
      </c>
      <c r="W8" s="256"/>
      <c r="X8" s="253"/>
      <c r="Y8" s="254"/>
      <c r="Z8" s="257"/>
      <c r="AA8" s="254"/>
      <c r="AB8" s="254"/>
      <c r="AC8" s="257"/>
      <c r="AD8" s="55"/>
      <c r="AE8" s="55"/>
      <c r="AF8" s="56"/>
    </row>
    <row r="9" spans="1:32" s="9" customFormat="1" ht="7.5" customHeight="1" x14ac:dyDescent="0.4">
      <c r="A9" s="75"/>
      <c r="B9" s="531"/>
      <c r="C9" s="609"/>
      <c r="D9" s="340"/>
      <c r="E9" s="610"/>
      <c r="F9" s="611"/>
      <c r="G9" s="611"/>
      <c r="H9" s="612"/>
      <c r="I9" s="611"/>
      <c r="J9" s="611"/>
      <c r="K9" s="611"/>
      <c r="L9" s="611"/>
      <c r="M9" s="612"/>
      <c r="N9" s="612"/>
      <c r="O9" s="85"/>
      <c r="P9" s="83"/>
      <c r="Q9" s="251"/>
      <c r="R9" s="248" t="s">
        <v>4</v>
      </c>
      <c r="S9" s="256"/>
      <c r="T9" s="256"/>
      <c r="U9" s="248" t="s">
        <v>4</v>
      </c>
      <c r="V9" s="256">
        <v>1.55</v>
      </c>
      <c r="W9" s="256"/>
      <c r="X9" s="253"/>
      <c r="Y9" s="254"/>
      <c r="Z9" s="257"/>
      <c r="AA9" s="254"/>
      <c r="AB9" s="254"/>
      <c r="AC9" s="257"/>
      <c r="AD9" s="55"/>
      <c r="AE9" s="55"/>
      <c r="AF9" s="56"/>
    </row>
    <row r="10" spans="1:32" ht="15" customHeight="1" x14ac:dyDescent="0.35">
      <c r="A10" s="14"/>
      <c r="B10" s="613" t="s">
        <v>181</v>
      </c>
      <c r="C10" s="101"/>
      <c r="D10" s="614">
        <v>100</v>
      </c>
      <c r="E10" s="614" t="s">
        <v>200</v>
      </c>
      <c r="F10" s="614" t="s">
        <v>199</v>
      </c>
      <c r="G10" s="614">
        <v>300</v>
      </c>
      <c r="H10" s="614">
        <v>400</v>
      </c>
      <c r="I10" s="614">
        <v>500</v>
      </c>
      <c r="J10" s="614">
        <v>600</v>
      </c>
      <c r="K10" s="614">
        <v>700</v>
      </c>
      <c r="L10" s="614">
        <v>800</v>
      </c>
      <c r="M10" s="614">
        <v>900</v>
      </c>
      <c r="N10" s="614" t="s">
        <v>137</v>
      </c>
      <c r="O10" s="617" t="s">
        <v>202</v>
      </c>
      <c r="P10" s="14"/>
      <c r="Q10" s="258"/>
      <c r="R10" s="248" t="s">
        <v>208</v>
      </c>
      <c r="S10" s="252"/>
      <c r="T10" s="252"/>
      <c r="U10" s="248" t="s">
        <v>208</v>
      </c>
      <c r="V10" s="252">
        <v>1.4</v>
      </c>
      <c r="W10" s="252"/>
      <c r="X10" s="250"/>
      <c r="Y10" s="249"/>
      <c r="Z10" s="259"/>
      <c r="AA10" s="249"/>
      <c r="AB10" s="249"/>
      <c r="AC10" s="259"/>
      <c r="AD10" s="57"/>
      <c r="AE10" s="57"/>
      <c r="AF10" s="43"/>
    </row>
    <row r="11" spans="1:32" ht="15" customHeight="1" thickBot="1" x14ac:dyDescent="0.4">
      <c r="A11" s="14"/>
      <c r="B11" s="615" t="s">
        <v>146</v>
      </c>
      <c r="C11" s="59"/>
      <c r="D11" s="616" t="s">
        <v>8</v>
      </c>
      <c r="E11" s="616" t="s">
        <v>198</v>
      </c>
      <c r="F11" s="616" t="s">
        <v>140</v>
      </c>
      <c r="G11" s="616" t="s">
        <v>9</v>
      </c>
      <c r="H11" s="616" t="s">
        <v>136</v>
      </c>
      <c r="I11" s="616" t="s">
        <v>144</v>
      </c>
      <c r="J11" s="616" t="s">
        <v>143</v>
      </c>
      <c r="K11" s="616" t="s">
        <v>11</v>
      </c>
      <c r="L11" s="616" t="s">
        <v>142</v>
      </c>
      <c r="M11" s="616" t="s">
        <v>141</v>
      </c>
      <c r="N11" s="616" t="s">
        <v>138</v>
      </c>
      <c r="O11" s="720" t="str">
        <f>IF(Q11,"",Q13)</f>
        <v/>
      </c>
      <c r="P11" s="14"/>
      <c r="Q11" s="258" t="b">
        <f>OR(D8=0,N12=Q12)</f>
        <v>1</v>
      </c>
      <c r="R11" s="248" t="s">
        <v>328</v>
      </c>
      <c r="S11" s="252"/>
      <c r="T11" s="252"/>
      <c r="U11" s="248" t="s">
        <v>328</v>
      </c>
      <c r="V11" s="252">
        <v>1.8</v>
      </c>
      <c r="W11" s="252"/>
      <c r="X11" s="250"/>
      <c r="Y11" s="249"/>
      <c r="Z11" s="259"/>
      <c r="AA11" s="259"/>
      <c r="AB11" s="259"/>
      <c r="AC11" s="259"/>
      <c r="AD11" s="57"/>
      <c r="AE11" s="57"/>
      <c r="AF11" s="43"/>
    </row>
    <row r="12" spans="1:32" ht="15" customHeight="1" thickBot="1" x14ac:dyDescent="0.45">
      <c r="A12" s="14"/>
      <c r="B12" s="86" t="s">
        <v>147</v>
      </c>
      <c r="C12" s="84" t="s">
        <v>197</v>
      </c>
      <c r="D12" s="213">
        <v>0</v>
      </c>
      <c r="E12" s="213">
        <v>0</v>
      </c>
      <c r="F12" s="213">
        <v>0</v>
      </c>
      <c r="G12" s="213">
        <v>0</v>
      </c>
      <c r="H12" s="213">
        <v>0</v>
      </c>
      <c r="I12" s="213">
        <v>0</v>
      </c>
      <c r="J12" s="213">
        <v>0</v>
      </c>
      <c r="K12" s="213">
        <v>0</v>
      </c>
      <c r="L12" s="213">
        <v>0</v>
      </c>
      <c r="M12" s="213">
        <v>0</v>
      </c>
      <c r="N12" s="193">
        <f>SUM(D12:M12)</f>
        <v>0</v>
      </c>
      <c r="O12" s="752"/>
      <c r="P12" s="87"/>
      <c r="Q12" s="260">
        <v>1.0000000000000002</v>
      </c>
      <c r="R12" s="248" t="s">
        <v>330</v>
      </c>
      <c r="S12" s="252"/>
      <c r="T12" s="252"/>
      <c r="U12" s="248" t="s">
        <v>330</v>
      </c>
      <c r="V12" s="252">
        <v>1.6</v>
      </c>
      <c r="W12" s="252"/>
      <c r="X12" s="250"/>
      <c r="Y12" s="249"/>
      <c r="Z12" s="259"/>
      <c r="AA12" s="249"/>
      <c r="AB12" s="259"/>
      <c r="AC12" s="259"/>
      <c r="AD12" s="57"/>
      <c r="AE12" s="57"/>
      <c r="AF12" s="43"/>
    </row>
    <row r="13" spans="1:32" ht="15" customHeight="1" thickBot="1" x14ac:dyDescent="0.4">
      <c r="A13" s="14"/>
      <c r="B13" s="88" t="s">
        <v>145</v>
      </c>
      <c r="C13" s="89" t="s">
        <v>138</v>
      </c>
      <c r="D13" s="190">
        <f>$O8*D12</f>
        <v>0</v>
      </c>
      <c r="E13" s="190">
        <f t="shared" ref="E13:M13" si="0">$O8*E12</f>
        <v>0</v>
      </c>
      <c r="F13" s="190">
        <f t="shared" si="0"/>
        <v>0</v>
      </c>
      <c r="G13" s="190">
        <f t="shared" si="0"/>
        <v>0</v>
      </c>
      <c r="H13" s="190">
        <f t="shared" si="0"/>
        <v>0</v>
      </c>
      <c r="I13" s="190">
        <f t="shared" si="0"/>
        <v>0</v>
      </c>
      <c r="J13" s="190">
        <f t="shared" si="0"/>
        <v>0</v>
      </c>
      <c r="K13" s="190">
        <f t="shared" si="0"/>
        <v>0</v>
      </c>
      <c r="L13" s="190">
        <f t="shared" si="0"/>
        <v>0</v>
      </c>
      <c r="M13" s="190">
        <f t="shared" si="0"/>
        <v>0</v>
      </c>
      <c r="N13" s="190">
        <f>IF(H8=0,0,SUM(D13:M13))</f>
        <v>0</v>
      </c>
      <c r="O13" s="753"/>
      <c r="P13" s="8"/>
      <c r="Q13" s="760" t="s">
        <v>148</v>
      </c>
      <c r="R13" s="248" t="s">
        <v>209</v>
      </c>
      <c r="S13" s="252"/>
      <c r="T13" s="252"/>
      <c r="U13" s="248" t="s">
        <v>209</v>
      </c>
      <c r="V13" s="252">
        <v>1.2</v>
      </c>
      <c r="W13" s="252"/>
      <c r="X13" s="250"/>
      <c r="Y13" s="249"/>
      <c r="Z13" s="259"/>
      <c r="AA13" s="249"/>
      <c r="AB13" s="259"/>
      <c r="AC13" s="259"/>
      <c r="AD13" s="57"/>
      <c r="AE13" s="57"/>
      <c r="AF13" s="43"/>
    </row>
    <row r="14" spans="1:32" ht="6.75" customHeight="1" x14ac:dyDescent="0.4">
      <c r="A14" s="14"/>
      <c r="B14" s="90"/>
      <c r="C14" s="91"/>
      <c r="D14" s="92"/>
      <c r="E14" s="92"/>
      <c r="F14" s="92"/>
      <c r="G14" s="92"/>
      <c r="H14" s="92"/>
      <c r="I14" s="92"/>
      <c r="J14" s="92"/>
      <c r="K14" s="92"/>
      <c r="L14" s="92"/>
      <c r="M14" s="92"/>
      <c r="N14" s="92"/>
      <c r="O14" s="93"/>
      <c r="P14" s="8"/>
      <c r="Q14" s="760"/>
      <c r="R14" s="248"/>
      <c r="S14" s="252"/>
      <c r="T14" s="252"/>
      <c r="U14" s="252"/>
      <c r="V14" s="252"/>
      <c r="W14" s="252"/>
      <c r="X14" s="261"/>
      <c r="Y14" s="259"/>
      <c r="Z14" s="259"/>
      <c r="AA14" s="259"/>
      <c r="AB14" s="259"/>
      <c r="AC14" s="259"/>
      <c r="AD14" s="57"/>
      <c r="AE14" s="57"/>
      <c r="AF14" s="43"/>
    </row>
    <row r="15" spans="1:32" ht="30.75" customHeight="1" thickBot="1" x14ac:dyDescent="0.4">
      <c r="A15" s="14"/>
      <c r="B15" s="754" t="s">
        <v>488</v>
      </c>
      <c r="C15" s="755"/>
      <c r="D15" s="755"/>
      <c r="E15" s="755"/>
      <c r="F15" s="755"/>
      <c r="G15" s="755"/>
      <c r="H15" s="755"/>
      <c r="I15" s="755"/>
      <c r="J15" s="755"/>
      <c r="K15" s="755"/>
      <c r="L15" s="755"/>
      <c r="M15" s="755"/>
      <c r="N15" s="755"/>
      <c r="O15" s="756"/>
      <c r="P15" s="87"/>
      <c r="Q15" s="760"/>
      <c r="R15" s="252"/>
      <c r="S15" s="252"/>
      <c r="T15" s="252"/>
      <c r="U15" s="252"/>
      <c r="V15" s="252">
        <f>1/0.6</f>
        <v>1.6666666666666667</v>
      </c>
      <c r="W15" s="262">
        <v>0.6</v>
      </c>
      <c r="X15" s="261"/>
      <c r="Y15" s="259"/>
      <c r="Z15" s="259"/>
      <c r="AA15" s="259"/>
      <c r="AB15" s="259"/>
      <c r="AC15" s="259"/>
      <c r="AD15" s="57"/>
      <c r="AE15" s="57"/>
      <c r="AF15" s="43"/>
    </row>
    <row r="16" spans="1:32" ht="81" customHeight="1" thickBot="1" x14ac:dyDescent="0.4">
      <c r="A16" s="14"/>
      <c r="B16" s="722"/>
      <c r="C16" s="723"/>
      <c r="D16" s="723"/>
      <c r="E16" s="723"/>
      <c r="F16" s="723"/>
      <c r="G16" s="723"/>
      <c r="H16" s="723"/>
      <c r="I16" s="723"/>
      <c r="J16" s="723"/>
      <c r="K16" s="723"/>
      <c r="L16" s="723"/>
      <c r="M16" s="723"/>
      <c r="N16" s="723"/>
      <c r="O16" s="724"/>
      <c r="P16" s="87"/>
      <c r="Q16" s="258"/>
      <c r="R16" s="252"/>
      <c r="S16" s="252"/>
      <c r="T16" s="252"/>
      <c r="U16" s="252"/>
      <c r="V16" s="252">
        <f>1/0.65</f>
        <v>1.5384615384615383</v>
      </c>
      <c r="W16" s="262">
        <v>0.65</v>
      </c>
      <c r="X16" s="261"/>
      <c r="Y16" s="259"/>
      <c r="Z16" s="259"/>
      <c r="AA16" s="259"/>
      <c r="AB16" s="259"/>
      <c r="AC16" s="259"/>
      <c r="AD16" s="46"/>
      <c r="AE16" s="46"/>
    </row>
    <row r="17" spans="1:31" ht="24.75" customHeight="1" thickBot="1" x14ac:dyDescent="0.45">
      <c r="A17" s="59"/>
      <c r="B17" s="59"/>
      <c r="C17" s="59"/>
      <c r="D17" s="59"/>
      <c r="E17" s="59"/>
      <c r="F17" s="59"/>
      <c r="G17" s="59"/>
      <c r="H17" s="59"/>
      <c r="I17" s="59"/>
      <c r="J17" s="59"/>
      <c r="K17" s="59"/>
      <c r="L17" s="59"/>
      <c r="M17" s="59"/>
      <c r="N17" s="59"/>
      <c r="O17" s="59"/>
      <c r="P17" s="14"/>
      <c r="Q17" s="263" t="s">
        <v>53</v>
      </c>
      <c r="R17" s="252"/>
      <c r="S17" s="252"/>
      <c r="T17" s="252"/>
      <c r="U17" s="252"/>
      <c r="V17" s="252">
        <f>1/0.7</f>
        <v>1.4285714285714286</v>
      </c>
      <c r="W17" s="262">
        <v>0.7</v>
      </c>
      <c r="X17" s="261"/>
      <c r="Y17" s="259"/>
      <c r="Z17" s="259"/>
      <c r="AA17" s="259"/>
      <c r="AB17" s="249"/>
      <c r="AC17" s="259"/>
      <c r="AD17" s="46"/>
      <c r="AE17" s="46"/>
    </row>
    <row r="18" spans="1:31" ht="18.75" customHeight="1" thickBot="1" x14ac:dyDescent="0.45">
      <c r="A18" s="94"/>
      <c r="B18" s="569" t="s">
        <v>153</v>
      </c>
      <c r="C18" s="626"/>
      <c r="D18" s="627"/>
      <c r="E18" s="549"/>
      <c r="F18" s="571"/>
      <c r="G18" s="571"/>
      <c r="H18" s="628"/>
      <c r="I18" s="629" t="s">
        <v>139</v>
      </c>
      <c r="J18" s="714"/>
      <c r="K18" s="758"/>
      <c r="L18" s="759"/>
      <c r="M18" s="635"/>
      <c r="N18" s="629" t="s">
        <v>154</v>
      </c>
      <c r="O18" s="214"/>
      <c r="P18" s="32"/>
      <c r="Q18" s="263" t="s">
        <v>54</v>
      </c>
      <c r="R18" s="252"/>
      <c r="S18" s="252"/>
      <c r="T18" s="252"/>
      <c r="U18" s="252"/>
      <c r="V18" s="252"/>
      <c r="W18" s="256"/>
      <c r="X18" s="264"/>
      <c r="Y18" s="259"/>
      <c r="Z18" s="259"/>
      <c r="AA18" s="259"/>
      <c r="AB18" s="249"/>
      <c r="AC18" s="259"/>
      <c r="AD18" s="46"/>
      <c r="AE18" s="46"/>
    </row>
    <row r="19" spans="1:31" s="9" customFormat="1" ht="16.5" customHeight="1" thickBot="1" x14ac:dyDescent="0.45">
      <c r="A19" s="75"/>
      <c r="B19" s="630" t="s">
        <v>215</v>
      </c>
      <c r="C19" s="61"/>
      <c r="D19" s="631"/>
      <c r="E19" s="631"/>
      <c r="F19" s="631"/>
      <c r="G19" s="631"/>
      <c r="H19" s="631"/>
      <c r="I19" s="632" t="s">
        <v>212</v>
      </c>
      <c r="J19" s="717"/>
      <c r="K19" s="718"/>
      <c r="L19" s="719"/>
      <c r="M19" s="636"/>
      <c r="N19" s="632" t="s">
        <v>155</v>
      </c>
      <c r="O19" s="222"/>
      <c r="P19" s="83"/>
      <c r="Q19" s="265" t="s">
        <v>464</v>
      </c>
      <c r="R19" s="252"/>
      <c r="S19" s="252"/>
      <c r="T19" s="252"/>
      <c r="U19" s="252"/>
      <c r="V19" s="256">
        <f>1/0.85</f>
        <v>1.1764705882352942</v>
      </c>
      <c r="W19" s="262">
        <v>0.85</v>
      </c>
      <c r="X19" s="261"/>
      <c r="Y19" s="255"/>
      <c r="Z19" s="255"/>
      <c r="AA19" s="255"/>
      <c r="AB19" s="254"/>
      <c r="AC19" s="257"/>
      <c r="AD19" s="44"/>
      <c r="AE19" s="44"/>
    </row>
    <row r="20" spans="1:31" ht="7.5" customHeight="1" thickBot="1" x14ac:dyDescent="0.4">
      <c r="A20" s="5"/>
      <c r="B20" s="633"/>
      <c r="C20" s="59"/>
      <c r="D20" s="59"/>
      <c r="E20" s="59"/>
      <c r="F20" s="59"/>
      <c r="G20" s="59"/>
      <c r="H20" s="59"/>
      <c r="I20" s="59"/>
      <c r="J20" s="59"/>
      <c r="K20" s="59"/>
      <c r="L20" s="59"/>
      <c r="M20" s="14"/>
      <c r="N20" s="59"/>
      <c r="O20" s="96"/>
      <c r="P20" s="5"/>
      <c r="Q20" s="248"/>
      <c r="R20" s="256"/>
      <c r="S20" s="252"/>
      <c r="T20" s="252"/>
      <c r="U20" s="252"/>
      <c r="V20" s="252"/>
      <c r="W20" s="252"/>
      <c r="X20" s="266"/>
      <c r="Y20" s="259"/>
      <c r="Z20" s="259"/>
      <c r="AA20" s="259"/>
      <c r="AB20" s="249"/>
      <c r="AC20" s="259"/>
      <c r="AD20" s="46"/>
      <c r="AE20" s="46"/>
    </row>
    <row r="21" spans="1:31" s="9" customFormat="1" ht="17.25" customHeight="1" thickBot="1" x14ac:dyDescent="0.45">
      <c r="A21" s="75"/>
      <c r="B21" s="97"/>
      <c r="C21" s="98" t="s">
        <v>150</v>
      </c>
      <c r="D21" s="211"/>
      <c r="E21" s="99"/>
      <c r="F21" s="95"/>
      <c r="G21" s="82" t="s">
        <v>149</v>
      </c>
      <c r="H21" s="212"/>
      <c r="I21" s="731" t="str">
        <f>IF(H21="","",IF(H21&gt;W2,T21,""))</f>
        <v/>
      </c>
      <c r="J21" s="732"/>
      <c r="K21" s="733"/>
      <c r="L21" s="634" t="s">
        <v>151</v>
      </c>
      <c r="M21" s="192" t="str">
        <f>IF(D21=0,"",1/H21)</f>
        <v/>
      </c>
      <c r="N21" s="637" t="s">
        <v>152</v>
      </c>
      <c r="O21" s="191">
        <f>IF(D21=0,0,D21/H21)</f>
        <v>0</v>
      </c>
      <c r="P21" s="83"/>
      <c r="Q21" s="267"/>
      <c r="R21" s="256"/>
      <c r="S21" s="256"/>
      <c r="T21" s="256" t="s">
        <v>304</v>
      </c>
      <c r="U21" s="256"/>
      <c r="V21" s="256"/>
      <c r="W21" s="256"/>
      <c r="X21" s="266"/>
      <c r="Y21" s="257"/>
      <c r="Z21" s="257"/>
      <c r="AA21" s="257"/>
      <c r="AB21" s="254"/>
      <c r="AC21" s="257"/>
      <c r="AD21" s="44"/>
      <c r="AE21" s="44"/>
    </row>
    <row r="22" spans="1:31" s="9" customFormat="1" ht="8.25" customHeight="1" x14ac:dyDescent="0.4">
      <c r="A22" s="75"/>
      <c r="B22" s="577"/>
      <c r="C22" s="638"/>
      <c r="D22" s="340"/>
      <c r="E22" s="59"/>
      <c r="F22" s="612"/>
      <c r="G22" s="612"/>
      <c r="H22" s="612"/>
      <c r="I22" s="612"/>
      <c r="J22" s="612"/>
      <c r="K22" s="612"/>
      <c r="L22" s="612"/>
      <c r="M22" s="612"/>
      <c r="N22" s="612"/>
      <c r="O22" s="639"/>
      <c r="P22" s="83"/>
      <c r="Q22" s="267"/>
      <c r="R22" s="248"/>
      <c r="S22" s="256"/>
      <c r="T22" s="256"/>
      <c r="U22" s="256"/>
      <c r="V22" s="256"/>
      <c r="W22" s="256"/>
      <c r="X22" s="250"/>
      <c r="Y22" s="257"/>
      <c r="Z22" s="257"/>
      <c r="AA22" s="257"/>
      <c r="AB22" s="257"/>
      <c r="AC22" s="257"/>
      <c r="AD22" s="44"/>
      <c r="AE22" s="44"/>
    </row>
    <row r="23" spans="1:31" ht="12.75" x14ac:dyDescent="0.35">
      <c r="A23" s="14"/>
      <c r="B23" s="613" t="s">
        <v>181</v>
      </c>
      <c r="C23" s="101"/>
      <c r="D23" s="614">
        <v>100</v>
      </c>
      <c r="E23" s="614" t="s">
        <v>200</v>
      </c>
      <c r="F23" s="614" t="s">
        <v>199</v>
      </c>
      <c r="G23" s="614">
        <v>300</v>
      </c>
      <c r="H23" s="614">
        <v>400</v>
      </c>
      <c r="I23" s="614">
        <v>500</v>
      </c>
      <c r="J23" s="614">
        <v>600</v>
      </c>
      <c r="K23" s="614">
        <v>700</v>
      </c>
      <c r="L23" s="614">
        <v>800</v>
      </c>
      <c r="M23" s="614">
        <v>900</v>
      </c>
      <c r="N23" s="614" t="s">
        <v>137</v>
      </c>
      <c r="O23" s="640"/>
      <c r="P23" s="14"/>
      <c r="Q23" s="258"/>
      <c r="R23" s="248"/>
      <c r="S23" s="248"/>
      <c r="T23" s="248"/>
      <c r="U23" s="248"/>
      <c r="V23" s="248"/>
      <c r="W23" s="248"/>
      <c r="X23" s="250"/>
      <c r="Y23" s="249"/>
      <c r="Z23" s="249"/>
      <c r="AA23" s="249"/>
      <c r="AB23" s="249"/>
      <c r="AC23" s="249"/>
    </row>
    <row r="24" spans="1:31" thickBot="1" x14ac:dyDescent="0.4">
      <c r="A24" s="14"/>
      <c r="B24" s="615" t="s">
        <v>146</v>
      </c>
      <c r="C24" s="59"/>
      <c r="D24" s="641" t="s">
        <v>8</v>
      </c>
      <c r="E24" s="616" t="s">
        <v>198</v>
      </c>
      <c r="F24" s="616" t="s">
        <v>140</v>
      </c>
      <c r="G24" s="641" t="s">
        <v>9</v>
      </c>
      <c r="H24" s="641" t="s">
        <v>136</v>
      </c>
      <c r="I24" s="641" t="s">
        <v>144</v>
      </c>
      <c r="J24" s="641" t="s">
        <v>143</v>
      </c>
      <c r="K24" s="641" t="s">
        <v>11</v>
      </c>
      <c r="L24" s="641" t="s">
        <v>142</v>
      </c>
      <c r="M24" s="641" t="s">
        <v>141</v>
      </c>
      <c r="N24" s="616" t="s">
        <v>138</v>
      </c>
      <c r="O24" s="761" t="str">
        <f>IF(Q24,"",Q26)</f>
        <v/>
      </c>
      <c r="P24" s="14"/>
      <c r="Q24" s="258" t="b">
        <f>OR(D21=0,N25=Q25)</f>
        <v>1</v>
      </c>
      <c r="R24" s="248"/>
      <c r="S24" s="248"/>
      <c r="T24" s="248"/>
      <c r="U24" s="248"/>
      <c r="V24" s="248"/>
      <c r="W24" s="248"/>
      <c r="X24" s="250"/>
      <c r="Y24" s="249"/>
      <c r="Z24" s="249"/>
      <c r="AA24" s="249"/>
      <c r="AB24" s="249"/>
      <c r="AC24" s="249"/>
    </row>
    <row r="25" spans="1:31" ht="13.5" thickBot="1" x14ac:dyDescent="0.45">
      <c r="A25" s="14"/>
      <c r="B25" s="615" t="s">
        <v>147</v>
      </c>
      <c r="C25" s="340" t="s">
        <v>197</v>
      </c>
      <c r="D25" s="215">
        <v>0</v>
      </c>
      <c r="E25" s="215">
        <v>0</v>
      </c>
      <c r="F25" s="215">
        <v>0</v>
      </c>
      <c r="G25" s="215">
        <v>0</v>
      </c>
      <c r="H25" s="215">
        <v>0</v>
      </c>
      <c r="I25" s="215">
        <v>0</v>
      </c>
      <c r="J25" s="215">
        <v>0</v>
      </c>
      <c r="K25" s="215">
        <v>0</v>
      </c>
      <c r="L25" s="215">
        <v>0</v>
      </c>
      <c r="M25" s="215">
        <v>0</v>
      </c>
      <c r="N25" s="193">
        <f>SUM(D25:M25)</f>
        <v>0</v>
      </c>
      <c r="O25" s="762"/>
      <c r="P25" s="14"/>
      <c r="Q25" s="260">
        <v>1.0000000000000002</v>
      </c>
      <c r="R25" s="248"/>
      <c r="S25" s="248"/>
      <c r="T25" s="248"/>
      <c r="U25" s="248"/>
      <c r="V25" s="248"/>
      <c r="W25" s="248"/>
      <c r="X25" s="250"/>
      <c r="Y25" s="249"/>
      <c r="Z25" s="249"/>
      <c r="AA25" s="249"/>
      <c r="AB25" s="249"/>
      <c r="AC25" s="249"/>
    </row>
    <row r="26" spans="1:31" thickBot="1" x14ac:dyDescent="0.4">
      <c r="A26" s="14"/>
      <c r="B26" s="642" t="s">
        <v>145</v>
      </c>
      <c r="C26" s="643" t="s">
        <v>138</v>
      </c>
      <c r="D26" s="190">
        <f>$O21*D25</f>
        <v>0</v>
      </c>
      <c r="E26" s="190">
        <f t="shared" ref="E26:M26" si="1">$O21*E25</f>
        <v>0</v>
      </c>
      <c r="F26" s="190">
        <f t="shared" si="1"/>
        <v>0</v>
      </c>
      <c r="G26" s="190">
        <f t="shared" si="1"/>
        <v>0</v>
      </c>
      <c r="H26" s="190">
        <f t="shared" si="1"/>
        <v>0</v>
      </c>
      <c r="I26" s="190">
        <f t="shared" si="1"/>
        <v>0</v>
      </c>
      <c r="J26" s="190">
        <f t="shared" si="1"/>
        <v>0</v>
      </c>
      <c r="K26" s="190">
        <f t="shared" si="1"/>
        <v>0</v>
      </c>
      <c r="L26" s="190">
        <f t="shared" si="1"/>
        <v>0</v>
      </c>
      <c r="M26" s="190">
        <f t="shared" si="1"/>
        <v>0</v>
      </c>
      <c r="N26" s="190">
        <f>IF(H21=0,0,SUM(D26:M26))</f>
        <v>0</v>
      </c>
      <c r="O26" s="763"/>
      <c r="P26" s="14"/>
      <c r="Q26" s="760" t="s">
        <v>148</v>
      </c>
      <c r="R26" s="248"/>
      <c r="S26" s="248"/>
      <c r="T26" s="248"/>
      <c r="U26" s="248"/>
      <c r="V26" s="248"/>
      <c r="W26" s="248"/>
      <c r="X26" s="250"/>
      <c r="Y26" s="249"/>
      <c r="Z26" s="249"/>
      <c r="AA26" s="249"/>
      <c r="AB26" s="249"/>
      <c r="AC26" s="249"/>
    </row>
    <row r="27" spans="1:31" ht="4.5" customHeight="1" x14ac:dyDescent="0.35">
      <c r="A27" s="8"/>
      <c r="B27" s="100"/>
      <c r="C27" s="101"/>
      <c r="D27" s="102"/>
      <c r="E27" s="103"/>
      <c r="F27" s="103"/>
      <c r="G27" s="103"/>
      <c r="H27" s="103"/>
      <c r="I27" s="103"/>
      <c r="J27" s="103"/>
      <c r="K27" s="103"/>
      <c r="L27" s="103"/>
      <c r="M27" s="103"/>
      <c r="N27" s="103"/>
      <c r="O27" s="104"/>
      <c r="P27" s="14"/>
      <c r="Q27" s="760"/>
      <c r="R27" s="268"/>
      <c r="S27" s="248"/>
      <c r="T27" s="248"/>
      <c r="U27" s="248"/>
      <c r="V27" s="248"/>
      <c r="W27" s="248"/>
      <c r="X27" s="250"/>
      <c r="Y27" s="249"/>
      <c r="Z27" s="249"/>
      <c r="AA27" s="249"/>
      <c r="AB27" s="249"/>
      <c r="AC27" s="249"/>
    </row>
    <row r="28" spans="1:31" ht="30.75" customHeight="1" thickBot="1" x14ac:dyDescent="0.4">
      <c r="A28" s="14"/>
      <c r="B28" s="754" t="s">
        <v>557</v>
      </c>
      <c r="C28" s="755"/>
      <c r="D28" s="755"/>
      <c r="E28" s="755"/>
      <c r="F28" s="755"/>
      <c r="G28" s="755"/>
      <c r="H28" s="755"/>
      <c r="I28" s="755"/>
      <c r="J28" s="755"/>
      <c r="K28" s="755"/>
      <c r="L28" s="755"/>
      <c r="M28" s="755"/>
      <c r="N28" s="755"/>
      <c r="O28" s="756"/>
      <c r="P28" s="14"/>
      <c r="Q28" s="760"/>
      <c r="R28" s="268"/>
      <c r="S28" s="248"/>
      <c r="T28" s="248"/>
      <c r="U28" s="248"/>
      <c r="V28" s="248"/>
      <c r="W28" s="248"/>
      <c r="X28" s="250"/>
      <c r="Y28" s="249"/>
      <c r="Z28" s="249"/>
      <c r="AA28" s="249"/>
      <c r="AB28" s="249"/>
      <c r="AC28" s="249"/>
    </row>
    <row r="29" spans="1:31" ht="81" customHeight="1" thickBot="1" x14ac:dyDescent="0.4">
      <c r="A29" s="14"/>
      <c r="B29" s="722"/>
      <c r="C29" s="723"/>
      <c r="D29" s="723"/>
      <c r="E29" s="723"/>
      <c r="F29" s="723"/>
      <c r="G29" s="723"/>
      <c r="H29" s="723"/>
      <c r="I29" s="723"/>
      <c r="J29" s="723"/>
      <c r="K29" s="723"/>
      <c r="L29" s="723"/>
      <c r="M29" s="723"/>
      <c r="N29" s="723"/>
      <c r="O29" s="724"/>
      <c r="P29" s="14"/>
      <c r="Q29" s="258"/>
      <c r="R29" s="248"/>
      <c r="S29" s="248"/>
      <c r="T29" s="248"/>
      <c r="U29" s="248"/>
      <c r="V29" s="248"/>
      <c r="W29" s="248"/>
      <c r="X29" s="250"/>
      <c r="Y29" s="249"/>
      <c r="Z29" s="249"/>
      <c r="AA29" s="249"/>
      <c r="AB29" s="249"/>
      <c r="AC29" s="249"/>
    </row>
    <row r="30" spans="1:31" ht="24" customHeight="1" thickBot="1" x14ac:dyDescent="0.45">
      <c r="A30" s="59"/>
      <c r="B30" s="340"/>
      <c r="C30" s="59"/>
      <c r="D30" s="59"/>
      <c r="E30" s="59"/>
      <c r="F30" s="59"/>
      <c r="G30" s="59"/>
      <c r="H30" s="59"/>
      <c r="I30" s="59"/>
      <c r="J30" s="59"/>
      <c r="K30" s="59"/>
      <c r="L30" s="59"/>
      <c r="M30" s="59"/>
      <c r="N30" s="59"/>
      <c r="O30" s="59"/>
      <c r="P30" s="14"/>
      <c r="Q30" s="258"/>
      <c r="R30" s="248"/>
      <c r="S30" s="248"/>
      <c r="T30" s="248"/>
      <c r="U30" s="248"/>
      <c r="V30" s="248"/>
      <c r="W30" s="248"/>
      <c r="X30" s="250"/>
      <c r="Y30" s="249"/>
      <c r="Z30" s="249"/>
      <c r="AA30" s="249"/>
      <c r="AB30" s="249"/>
      <c r="AC30" s="249"/>
    </row>
    <row r="31" spans="1:31" ht="19.5" customHeight="1" thickBot="1" x14ac:dyDescent="0.45">
      <c r="A31" s="94"/>
      <c r="B31" s="569" t="s">
        <v>156</v>
      </c>
      <c r="C31" s="626"/>
      <c r="D31" s="627"/>
      <c r="E31" s="549"/>
      <c r="F31" s="571"/>
      <c r="G31" s="571"/>
      <c r="H31" s="628"/>
      <c r="I31" s="629" t="s">
        <v>214</v>
      </c>
      <c r="J31" s="711"/>
      <c r="K31" s="712"/>
      <c r="L31" s="713"/>
      <c r="M31" s="635"/>
      <c r="N31" s="629" t="s">
        <v>154</v>
      </c>
      <c r="O31" s="216"/>
      <c r="P31" s="32"/>
      <c r="Q31" s="258"/>
      <c r="R31" s="252"/>
      <c r="S31" s="248"/>
      <c r="T31" s="248"/>
      <c r="U31" s="248"/>
      <c r="V31" s="248"/>
      <c r="W31" s="248"/>
      <c r="X31" s="264"/>
      <c r="Y31" s="249"/>
      <c r="Z31" s="249"/>
      <c r="AA31" s="249"/>
      <c r="AB31" s="249"/>
      <c r="AC31" s="249"/>
    </row>
    <row r="32" spans="1:31" s="9" customFormat="1" ht="15.75" customHeight="1" thickBot="1" x14ac:dyDescent="0.45">
      <c r="A32" s="75"/>
      <c r="B32" s="630" t="s">
        <v>216</v>
      </c>
      <c r="C32" s="61"/>
      <c r="D32" s="631"/>
      <c r="E32" s="631"/>
      <c r="F32" s="631"/>
      <c r="G32" s="631"/>
      <c r="H32" s="631"/>
      <c r="I32" s="632" t="s">
        <v>212</v>
      </c>
      <c r="J32" s="717"/>
      <c r="K32" s="718"/>
      <c r="L32" s="719"/>
      <c r="M32" s="636"/>
      <c r="N32" s="632" t="s">
        <v>155</v>
      </c>
      <c r="O32" s="222"/>
      <c r="P32" s="83"/>
      <c r="Q32" s="258"/>
      <c r="R32" s="248"/>
      <c r="S32" s="252"/>
      <c r="T32" s="252"/>
      <c r="U32" s="252"/>
      <c r="V32" s="252"/>
      <c r="W32" s="256"/>
      <c r="X32" s="269"/>
      <c r="Y32" s="255"/>
      <c r="Z32" s="255"/>
      <c r="AA32" s="255"/>
      <c r="AB32" s="255"/>
      <c r="AC32" s="257"/>
      <c r="AD32" s="44"/>
      <c r="AE32" s="44"/>
    </row>
    <row r="33" spans="1:31" s="9" customFormat="1" ht="15.75" customHeight="1" thickBot="1" x14ac:dyDescent="0.45">
      <c r="A33" s="75"/>
      <c r="B33" s="633"/>
      <c r="C33" s="59"/>
      <c r="D33" s="59"/>
      <c r="E33" s="59"/>
      <c r="F33" s="59"/>
      <c r="G33" s="59"/>
      <c r="H33" s="59"/>
      <c r="I33" s="59"/>
      <c r="J33" s="59"/>
      <c r="K33" s="59"/>
      <c r="L33" s="59"/>
      <c r="M33" s="59"/>
      <c r="N33" s="59"/>
      <c r="O33" s="96"/>
      <c r="P33" s="83"/>
      <c r="Q33" s="267"/>
      <c r="R33" s="251"/>
      <c r="S33" s="248"/>
      <c r="T33" s="248"/>
      <c r="U33" s="248"/>
      <c r="V33" s="248"/>
      <c r="W33" s="251"/>
      <c r="X33" s="253"/>
      <c r="Y33" s="270"/>
      <c r="Z33" s="270"/>
      <c r="AA33" s="270"/>
      <c r="AB33" s="270"/>
      <c r="AC33" s="254"/>
      <c r="AD33" s="45"/>
      <c r="AE33" s="45"/>
    </row>
    <row r="34" spans="1:31" s="9" customFormat="1" ht="15.4" thickBot="1" x14ac:dyDescent="0.45">
      <c r="A34" s="75"/>
      <c r="B34" s="567"/>
      <c r="C34" s="662" t="s">
        <v>150</v>
      </c>
      <c r="D34" s="211"/>
      <c r="E34" s="661"/>
      <c r="F34" s="631"/>
      <c r="G34" s="82" t="s">
        <v>149</v>
      </c>
      <c r="H34" s="212"/>
      <c r="I34" s="731"/>
      <c r="J34" s="732"/>
      <c r="K34" s="733"/>
      <c r="L34" s="634" t="s">
        <v>151</v>
      </c>
      <c r="M34" s="192" t="str">
        <f>IF(D34&lt;&gt;0,(1/H34),"")</f>
        <v/>
      </c>
      <c r="N34" s="82" t="s">
        <v>152</v>
      </c>
      <c r="O34" s="191">
        <f>IF(D34=0,0,D34/H34)</f>
        <v>0</v>
      </c>
      <c r="P34" s="83"/>
      <c r="Q34" s="251"/>
      <c r="R34" s="251"/>
      <c r="S34" s="256"/>
      <c r="T34" s="256" t="s">
        <v>304</v>
      </c>
      <c r="U34" s="251"/>
      <c r="V34" s="251"/>
      <c r="W34" s="251"/>
      <c r="X34" s="253"/>
      <c r="Y34" s="254"/>
      <c r="Z34" s="254"/>
      <c r="AA34" s="254"/>
      <c r="AB34" s="254"/>
      <c r="AC34" s="254"/>
    </row>
    <row r="35" spans="1:31" s="9" customFormat="1" ht="7.5" customHeight="1" x14ac:dyDescent="0.4">
      <c r="A35" s="75"/>
      <c r="B35" s="577"/>
      <c r="C35" s="638"/>
      <c r="D35" s="340"/>
      <c r="E35" s="59"/>
      <c r="F35" s="612"/>
      <c r="G35" s="612"/>
      <c r="H35" s="612"/>
      <c r="I35" s="612"/>
      <c r="J35" s="612"/>
      <c r="K35" s="612"/>
      <c r="L35" s="612"/>
      <c r="M35" s="612"/>
      <c r="N35" s="612"/>
      <c r="O35" s="639"/>
      <c r="P35" s="83"/>
      <c r="Q35" s="267"/>
      <c r="R35" s="248"/>
      <c r="S35" s="251"/>
      <c r="T35" s="251"/>
      <c r="U35" s="251"/>
      <c r="V35" s="251"/>
      <c r="W35" s="251"/>
      <c r="X35" s="250"/>
      <c r="Y35" s="254"/>
      <c r="Z35" s="254"/>
      <c r="AA35" s="254"/>
      <c r="AB35" s="254"/>
      <c r="AC35" s="254"/>
    </row>
    <row r="36" spans="1:31" ht="12.75" x14ac:dyDescent="0.35">
      <c r="A36" s="14"/>
      <c r="B36" s="613" t="s">
        <v>181</v>
      </c>
      <c r="C36" s="101"/>
      <c r="D36" s="614">
        <v>100</v>
      </c>
      <c r="E36" s="614" t="s">
        <v>200</v>
      </c>
      <c r="F36" s="614" t="s">
        <v>199</v>
      </c>
      <c r="G36" s="614">
        <v>300</v>
      </c>
      <c r="H36" s="614">
        <v>400</v>
      </c>
      <c r="I36" s="614">
        <v>500</v>
      </c>
      <c r="J36" s="614">
        <v>600</v>
      </c>
      <c r="K36" s="614">
        <v>700</v>
      </c>
      <c r="L36" s="614">
        <v>800</v>
      </c>
      <c r="M36" s="614">
        <v>900</v>
      </c>
      <c r="N36" s="614" t="s">
        <v>137</v>
      </c>
      <c r="O36" s="640"/>
      <c r="P36" s="14"/>
      <c r="Q36" s="258"/>
      <c r="R36" s="248"/>
      <c r="S36" s="248"/>
      <c r="T36" s="248"/>
      <c r="U36" s="248"/>
      <c r="V36" s="248"/>
      <c r="W36" s="248"/>
      <c r="X36" s="250"/>
      <c r="Y36" s="249"/>
      <c r="Z36" s="249"/>
      <c r="AA36" s="249"/>
      <c r="AB36" s="249"/>
      <c r="AC36" s="249"/>
    </row>
    <row r="37" spans="1:31" ht="12.75" customHeight="1" thickBot="1" x14ac:dyDescent="0.4">
      <c r="A37" s="14"/>
      <c r="B37" s="615" t="s">
        <v>146</v>
      </c>
      <c r="C37" s="59"/>
      <c r="D37" s="641" t="s">
        <v>8</v>
      </c>
      <c r="E37" s="616" t="s">
        <v>198</v>
      </c>
      <c r="F37" s="616" t="s">
        <v>140</v>
      </c>
      <c r="G37" s="641" t="s">
        <v>9</v>
      </c>
      <c r="H37" s="641" t="s">
        <v>136</v>
      </c>
      <c r="I37" s="641" t="s">
        <v>144</v>
      </c>
      <c r="J37" s="641" t="s">
        <v>143</v>
      </c>
      <c r="K37" s="641" t="s">
        <v>11</v>
      </c>
      <c r="L37" s="641" t="s">
        <v>142</v>
      </c>
      <c r="M37" s="641" t="s">
        <v>141</v>
      </c>
      <c r="N37" s="616" t="s">
        <v>138</v>
      </c>
      <c r="O37" s="761" t="str">
        <f>IF(Q37,"",Q39)</f>
        <v/>
      </c>
      <c r="P37" s="14"/>
      <c r="Q37" s="258" t="b">
        <f>OR(D34=0,N38=Q38)</f>
        <v>1</v>
      </c>
      <c r="R37" s="268"/>
      <c r="S37" s="248"/>
      <c r="T37" s="248"/>
      <c r="U37" s="248"/>
      <c r="V37" s="248"/>
      <c r="W37" s="248"/>
      <c r="X37" s="250"/>
      <c r="Y37" s="249"/>
      <c r="Z37" s="249"/>
      <c r="AA37" s="249"/>
      <c r="AB37" s="249"/>
      <c r="AC37" s="249"/>
    </row>
    <row r="38" spans="1:31" ht="13.5" thickBot="1" x14ac:dyDescent="0.45">
      <c r="A38" s="14"/>
      <c r="B38" s="615" t="s">
        <v>147</v>
      </c>
      <c r="C38" s="340" t="s">
        <v>197</v>
      </c>
      <c r="D38" s="217">
        <v>0</v>
      </c>
      <c r="E38" s="217">
        <v>0</v>
      </c>
      <c r="F38" s="217">
        <v>0</v>
      </c>
      <c r="G38" s="217">
        <v>0</v>
      </c>
      <c r="H38" s="217">
        <v>0</v>
      </c>
      <c r="I38" s="217">
        <v>0</v>
      </c>
      <c r="J38" s="217">
        <v>0</v>
      </c>
      <c r="K38" s="217">
        <v>0</v>
      </c>
      <c r="L38" s="217">
        <v>0</v>
      </c>
      <c r="M38" s="217">
        <v>0</v>
      </c>
      <c r="N38" s="193">
        <f>SUM(D38:M38)</f>
        <v>0</v>
      </c>
      <c r="O38" s="762"/>
      <c r="P38" s="87"/>
      <c r="Q38" s="260">
        <v>1.0000000000000002</v>
      </c>
      <c r="R38" s="248"/>
      <c r="S38" s="248"/>
      <c r="T38" s="248"/>
      <c r="U38" s="248"/>
      <c r="V38" s="248"/>
      <c r="W38" s="248"/>
      <c r="X38" s="250"/>
      <c r="Y38" s="249"/>
      <c r="Z38" s="249"/>
      <c r="AA38" s="249"/>
      <c r="AB38" s="249"/>
      <c r="AC38" s="249"/>
    </row>
    <row r="39" spans="1:31" thickBot="1" x14ac:dyDescent="0.4">
      <c r="A39" s="14"/>
      <c r="B39" s="642" t="s">
        <v>145</v>
      </c>
      <c r="C39" s="643" t="s">
        <v>138</v>
      </c>
      <c r="D39" s="190">
        <f>$O34*D38</f>
        <v>0</v>
      </c>
      <c r="E39" s="190">
        <f t="shared" ref="E39:M39" si="2">$O34*E38</f>
        <v>0</v>
      </c>
      <c r="F39" s="190">
        <f t="shared" si="2"/>
        <v>0</v>
      </c>
      <c r="G39" s="190">
        <f t="shared" si="2"/>
        <v>0</v>
      </c>
      <c r="H39" s="190">
        <f t="shared" si="2"/>
        <v>0</v>
      </c>
      <c r="I39" s="190">
        <f t="shared" si="2"/>
        <v>0</v>
      </c>
      <c r="J39" s="190">
        <f t="shared" si="2"/>
        <v>0</v>
      </c>
      <c r="K39" s="190">
        <f t="shared" si="2"/>
        <v>0</v>
      </c>
      <c r="L39" s="190">
        <f t="shared" si="2"/>
        <v>0</v>
      </c>
      <c r="M39" s="190">
        <f t="shared" si="2"/>
        <v>0</v>
      </c>
      <c r="N39" s="190">
        <f>IF(H34=0,0,SUM(D39:M39))</f>
        <v>0</v>
      </c>
      <c r="O39" s="763"/>
      <c r="P39" s="8"/>
      <c r="Q39" s="760" t="s">
        <v>148</v>
      </c>
      <c r="R39" s="268"/>
      <c r="S39" s="248"/>
      <c r="T39" s="248"/>
      <c r="U39" s="248"/>
      <c r="V39" s="248"/>
      <c r="W39" s="248"/>
      <c r="X39" s="250"/>
      <c r="Y39" s="249"/>
      <c r="Z39" s="249"/>
      <c r="AA39" s="249"/>
      <c r="AB39" s="249"/>
      <c r="AC39" s="249"/>
    </row>
    <row r="40" spans="1:31" ht="5.25" customHeight="1" x14ac:dyDescent="0.35">
      <c r="A40" s="8"/>
      <c r="B40" s="100"/>
      <c r="C40" s="101"/>
      <c r="D40" s="102"/>
      <c r="E40" s="103"/>
      <c r="F40" s="103"/>
      <c r="G40" s="103"/>
      <c r="H40" s="103"/>
      <c r="I40" s="103"/>
      <c r="J40" s="103"/>
      <c r="K40" s="103"/>
      <c r="L40" s="103"/>
      <c r="M40" s="103"/>
      <c r="N40" s="103"/>
      <c r="O40" s="93"/>
      <c r="P40" s="8"/>
      <c r="Q40" s="760"/>
      <c r="R40" s="268"/>
      <c r="S40" s="248"/>
      <c r="T40" s="248"/>
      <c r="U40" s="248"/>
      <c r="V40" s="248"/>
      <c r="W40" s="248"/>
      <c r="X40" s="250"/>
      <c r="Y40" s="249"/>
      <c r="Z40" s="249"/>
      <c r="AA40" s="249"/>
      <c r="AB40" s="249"/>
      <c r="AC40" s="249"/>
    </row>
    <row r="41" spans="1:31" ht="30" customHeight="1" thickBot="1" x14ac:dyDescent="0.4">
      <c r="A41" s="14"/>
      <c r="B41" s="754" t="s">
        <v>556</v>
      </c>
      <c r="C41" s="755"/>
      <c r="D41" s="755"/>
      <c r="E41" s="755"/>
      <c r="F41" s="755"/>
      <c r="G41" s="755"/>
      <c r="H41" s="755"/>
      <c r="I41" s="755"/>
      <c r="J41" s="755"/>
      <c r="K41" s="755"/>
      <c r="L41" s="755"/>
      <c r="M41" s="755"/>
      <c r="N41" s="755"/>
      <c r="O41" s="756"/>
      <c r="P41" s="87"/>
      <c r="Q41" s="760"/>
      <c r="R41" s="268"/>
      <c r="S41" s="248"/>
      <c r="T41" s="248"/>
      <c r="U41" s="248"/>
      <c r="V41" s="248"/>
      <c r="W41" s="248"/>
      <c r="X41" s="250"/>
      <c r="Y41" s="249"/>
      <c r="Z41" s="249"/>
      <c r="AA41" s="249"/>
      <c r="AB41" s="249"/>
      <c r="AC41" s="249"/>
    </row>
    <row r="42" spans="1:31" ht="81.75" customHeight="1" thickBot="1" x14ac:dyDescent="0.4">
      <c r="A42" s="14"/>
      <c r="B42" s="722"/>
      <c r="C42" s="723"/>
      <c r="D42" s="723"/>
      <c r="E42" s="723"/>
      <c r="F42" s="723"/>
      <c r="G42" s="723"/>
      <c r="H42" s="723"/>
      <c r="I42" s="723"/>
      <c r="J42" s="723"/>
      <c r="K42" s="723"/>
      <c r="L42" s="723"/>
      <c r="M42" s="723"/>
      <c r="N42" s="723"/>
      <c r="O42" s="724"/>
      <c r="P42" s="14"/>
      <c r="Q42" s="248"/>
      <c r="R42" s="248"/>
      <c r="S42" s="248"/>
      <c r="T42" s="248"/>
      <c r="U42" s="248"/>
      <c r="V42" s="248"/>
      <c r="W42" s="248"/>
      <c r="X42" s="250"/>
      <c r="Y42" s="249"/>
      <c r="Z42" s="249"/>
      <c r="AA42" s="249"/>
      <c r="AB42" s="249"/>
      <c r="AC42" s="249"/>
    </row>
    <row r="43" spans="1:31" ht="21.75" customHeight="1" thickBot="1" x14ac:dyDescent="0.4">
      <c r="A43" s="59"/>
      <c r="B43" s="59"/>
      <c r="C43" s="59"/>
      <c r="D43" s="59"/>
      <c r="E43" s="59"/>
      <c r="F43" s="59"/>
      <c r="G43" s="59"/>
      <c r="H43" s="59"/>
      <c r="I43" s="59"/>
      <c r="J43" s="59"/>
      <c r="K43" s="59"/>
      <c r="L43" s="59"/>
      <c r="M43" s="59"/>
      <c r="N43" s="59"/>
      <c r="O43" s="59"/>
      <c r="P43" s="14"/>
      <c r="Q43" s="248"/>
      <c r="R43" s="248"/>
      <c r="S43" s="248"/>
      <c r="T43" s="248"/>
      <c r="U43" s="248"/>
      <c r="V43" s="248"/>
      <c r="W43" s="248"/>
      <c r="X43" s="250"/>
      <c r="Y43" s="249"/>
      <c r="Z43" s="249"/>
      <c r="AA43" s="249"/>
      <c r="AB43" s="249"/>
      <c r="AC43" s="249"/>
    </row>
    <row r="44" spans="1:31" ht="19.5" customHeight="1" thickBot="1" x14ac:dyDescent="0.45">
      <c r="A44" s="94"/>
      <c r="B44" s="569" t="s">
        <v>232</v>
      </c>
      <c r="C44" s="626"/>
      <c r="D44" s="627"/>
      <c r="E44" s="549"/>
      <c r="F44" s="571"/>
      <c r="G44" s="571"/>
      <c r="H44" s="628"/>
      <c r="I44" s="629" t="s">
        <v>214</v>
      </c>
      <c r="J44" s="711"/>
      <c r="K44" s="712"/>
      <c r="L44" s="713"/>
      <c r="M44" s="635"/>
      <c r="N44" s="629" t="s">
        <v>154</v>
      </c>
      <c r="O44" s="216"/>
      <c r="P44" s="32"/>
      <c r="Q44" s="248"/>
      <c r="R44" s="252"/>
      <c r="S44" s="248"/>
      <c r="T44" s="248"/>
      <c r="U44" s="248"/>
      <c r="V44" s="248"/>
      <c r="W44" s="248"/>
      <c r="X44" s="264"/>
      <c r="Y44" s="249"/>
      <c r="Z44" s="249"/>
      <c r="AA44" s="249"/>
      <c r="AB44" s="249"/>
      <c r="AC44" s="249"/>
    </row>
    <row r="45" spans="1:31" s="9" customFormat="1" ht="17.25" customHeight="1" thickBot="1" x14ac:dyDescent="0.45">
      <c r="A45" s="75"/>
      <c r="B45" s="630" t="s">
        <v>233</v>
      </c>
      <c r="C45" s="61"/>
      <c r="D45" s="631"/>
      <c r="E45" s="631"/>
      <c r="F45" s="631"/>
      <c r="G45" s="631"/>
      <c r="H45" s="631"/>
      <c r="I45" s="632" t="s">
        <v>212</v>
      </c>
      <c r="J45" s="717"/>
      <c r="K45" s="718"/>
      <c r="L45" s="719"/>
      <c r="M45" s="636"/>
      <c r="N45" s="632" t="s">
        <v>155</v>
      </c>
      <c r="O45" s="222"/>
      <c r="P45" s="83"/>
      <c r="Q45" s="248"/>
      <c r="R45" s="252"/>
      <c r="S45" s="252"/>
      <c r="T45" s="252"/>
      <c r="U45" s="252"/>
      <c r="V45" s="252"/>
      <c r="W45" s="256"/>
      <c r="X45" s="264"/>
      <c r="Y45" s="255"/>
      <c r="Z45" s="255"/>
      <c r="AA45" s="255"/>
      <c r="AB45" s="255"/>
      <c r="AC45" s="257"/>
      <c r="AD45" s="44"/>
      <c r="AE45" s="44"/>
    </row>
    <row r="46" spans="1:31" s="9" customFormat="1" ht="15.75" customHeight="1" thickBot="1" x14ac:dyDescent="0.45">
      <c r="A46" s="75"/>
      <c r="B46" s="633"/>
      <c r="C46" s="59"/>
      <c r="D46" s="59"/>
      <c r="E46" s="59"/>
      <c r="F46" s="59"/>
      <c r="G46" s="59"/>
      <c r="H46" s="59"/>
      <c r="I46" s="59"/>
      <c r="J46" s="59"/>
      <c r="K46" s="59"/>
      <c r="L46" s="59"/>
      <c r="M46" s="59"/>
      <c r="N46" s="59"/>
      <c r="O46" s="96"/>
      <c r="P46" s="83"/>
      <c r="Q46" s="251"/>
      <c r="R46" s="251"/>
      <c r="S46" s="252"/>
      <c r="T46" s="252"/>
      <c r="U46" s="252"/>
      <c r="V46" s="252"/>
      <c r="W46" s="256"/>
      <c r="X46" s="253"/>
      <c r="Y46" s="255"/>
      <c r="Z46" s="255"/>
      <c r="AA46" s="255"/>
      <c r="AB46" s="255"/>
      <c r="AC46" s="257"/>
      <c r="AD46" s="44"/>
      <c r="AE46" s="44"/>
    </row>
    <row r="47" spans="1:31" s="9" customFormat="1" ht="15.4" thickBot="1" x14ac:dyDescent="0.45">
      <c r="A47" s="75"/>
      <c r="B47" s="97"/>
      <c r="C47" s="98" t="s">
        <v>150</v>
      </c>
      <c r="D47" s="211"/>
      <c r="E47" s="99"/>
      <c r="F47" s="95"/>
      <c r="G47" s="82" t="s">
        <v>149</v>
      </c>
      <c r="H47" s="212"/>
      <c r="I47" s="731" t="str">
        <f>IF(H47="","",IF(H47&gt;W4,T47,""))</f>
        <v/>
      </c>
      <c r="J47" s="732"/>
      <c r="K47" s="733"/>
      <c r="L47" s="634" t="s">
        <v>151</v>
      </c>
      <c r="M47" s="192" t="str">
        <f>IF(D47&lt;&gt;0,(1/H47),"")</f>
        <v/>
      </c>
      <c r="N47" s="82" t="s">
        <v>152</v>
      </c>
      <c r="O47" s="191">
        <f>IF(D47=0,0,D47/H47)</f>
        <v>0</v>
      </c>
      <c r="P47" s="83"/>
      <c r="Q47" s="251"/>
      <c r="R47" s="251"/>
      <c r="S47" s="256"/>
      <c r="T47" s="256" t="s">
        <v>304</v>
      </c>
      <c r="U47" s="251"/>
      <c r="V47" s="251"/>
      <c r="W47" s="251"/>
      <c r="X47" s="253"/>
      <c r="Y47" s="254"/>
      <c r="Z47" s="254"/>
      <c r="AA47" s="254"/>
      <c r="AB47" s="254"/>
      <c r="AC47" s="254"/>
    </row>
    <row r="48" spans="1:31" s="9" customFormat="1" ht="7.5" customHeight="1" x14ac:dyDescent="0.4">
      <c r="A48" s="75"/>
      <c r="B48" s="577"/>
      <c r="C48" s="638"/>
      <c r="D48" s="340"/>
      <c r="E48" s="59"/>
      <c r="F48" s="612"/>
      <c r="G48" s="612"/>
      <c r="H48" s="612"/>
      <c r="I48" s="612"/>
      <c r="J48" s="612"/>
      <c r="K48" s="612"/>
      <c r="L48" s="612"/>
      <c r="M48" s="612"/>
      <c r="N48" s="612"/>
      <c r="O48" s="639"/>
      <c r="P48" s="83"/>
      <c r="Q48" s="251"/>
      <c r="R48" s="248"/>
      <c r="S48" s="251"/>
      <c r="T48" s="251"/>
      <c r="U48" s="251"/>
      <c r="V48" s="251"/>
      <c r="W48" s="251"/>
      <c r="X48" s="250"/>
      <c r="Y48" s="254"/>
      <c r="Z48" s="254"/>
      <c r="AA48" s="254"/>
      <c r="AB48" s="254"/>
      <c r="AC48" s="254"/>
    </row>
    <row r="49" spans="1:29" ht="12.75" x14ac:dyDescent="0.35">
      <c r="A49" s="14"/>
      <c r="B49" s="613" t="s">
        <v>181</v>
      </c>
      <c r="C49" s="101"/>
      <c r="D49" s="614">
        <v>100</v>
      </c>
      <c r="E49" s="614" t="s">
        <v>200</v>
      </c>
      <c r="F49" s="614" t="s">
        <v>199</v>
      </c>
      <c r="G49" s="614">
        <v>300</v>
      </c>
      <c r="H49" s="614">
        <v>400</v>
      </c>
      <c r="I49" s="614">
        <v>500</v>
      </c>
      <c r="J49" s="614">
        <v>600</v>
      </c>
      <c r="K49" s="614">
        <v>700</v>
      </c>
      <c r="L49" s="614">
        <v>800</v>
      </c>
      <c r="M49" s="614">
        <v>900</v>
      </c>
      <c r="N49" s="614" t="s">
        <v>137</v>
      </c>
      <c r="O49" s="640"/>
      <c r="P49" s="14"/>
      <c r="Q49" s="248"/>
      <c r="R49" s="248"/>
      <c r="S49" s="248"/>
      <c r="T49" s="248"/>
      <c r="U49" s="248"/>
      <c r="V49" s="248"/>
      <c r="W49" s="248"/>
      <c r="X49" s="250"/>
      <c r="Y49" s="249"/>
      <c r="Z49" s="249"/>
      <c r="AA49" s="249"/>
      <c r="AB49" s="249"/>
      <c r="AC49" s="249"/>
    </row>
    <row r="50" spans="1:29" ht="12.75" customHeight="1" thickBot="1" x14ac:dyDescent="0.4">
      <c r="A50" s="14"/>
      <c r="B50" s="615" t="s">
        <v>146</v>
      </c>
      <c r="C50" s="59"/>
      <c r="D50" s="641" t="s">
        <v>8</v>
      </c>
      <c r="E50" s="616" t="s">
        <v>198</v>
      </c>
      <c r="F50" s="616" t="s">
        <v>140</v>
      </c>
      <c r="G50" s="641" t="s">
        <v>9</v>
      </c>
      <c r="H50" s="641" t="s">
        <v>136</v>
      </c>
      <c r="I50" s="641" t="s">
        <v>144</v>
      </c>
      <c r="J50" s="641" t="s">
        <v>143</v>
      </c>
      <c r="K50" s="641" t="s">
        <v>11</v>
      </c>
      <c r="L50" s="641" t="s">
        <v>142</v>
      </c>
      <c r="M50" s="641" t="s">
        <v>141</v>
      </c>
      <c r="N50" s="616" t="s">
        <v>138</v>
      </c>
      <c r="O50" s="720" t="str">
        <f>IF(Q50,"",Q52)</f>
        <v/>
      </c>
      <c r="P50" s="14"/>
      <c r="Q50" s="258" t="b">
        <f>OR(D47=0,N51=Q51)</f>
        <v>1</v>
      </c>
      <c r="R50" s="268"/>
      <c r="S50" s="248"/>
      <c r="T50" s="248"/>
      <c r="U50" s="248"/>
      <c r="V50" s="248"/>
      <c r="W50" s="248"/>
      <c r="X50" s="250"/>
      <c r="Y50" s="249"/>
      <c r="Z50" s="249"/>
      <c r="AA50" s="249"/>
      <c r="AB50" s="249"/>
      <c r="AC50" s="249"/>
    </row>
    <row r="51" spans="1:29" ht="13.5" thickBot="1" x14ac:dyDescent="0.45">
      <c r="A51" s="14"/>
      <c r="B51" s="615" t="s">
        <v>147</v>
      </c>
      <c r="C51" s="340" t="s">
        <v>197</v>
      </c>
      <c r="D51" s="217">
        <v>0</v>
      </c>
      <c r="E51" s="217">
        <v>0</v>
      </c>
      <c r="F51" s="217">
        <v>0</v>
      </c>
      <c r="G51" s="217">
        <v>0</v>
      </c>
      <c r="H51" s="217">
        <v>0</v>
      </c>
      <c r="I51" s="217">
        <v>0</v>
      </c>
      <c r="J51" s="217">
        <v>0</v>
      </c>
      <c r="K51" s="217">
        <v>0</v>
      </c>
      <c r="L51" s="217">
        <v>0</v>
      </c>
      <c r="M51" s="217">
        <v>0</v>
      </c>
      <c r="N51" s="193">
        <f>SUM(D51:M51)</f>
        <v>0</v>
      </c>
      <c r="O51" s="720"/>
      <c r="P51" s="87"/>
      <c r="Q51" s="260">
        <v>1.0000000000000002</v>
      </c>
      <c r="R51" s="248"/>
      <c r="S51" s="248"/>
      <c r="T51" s="248"/>
      <c r="U51" s="248"/>
      <c r="V51" s="248"/>
      <c r="W51" s="248"/>
      <c r="X51" s="250"/>
      <c r="Y51" s="249"/>
      <c r="Z51" s="249"/>
      <c r="AA51" s="249"/>
      <c r="AB51" s="249"/>
      <c r="AC51" s="249"/>
    </row>
    <row r="52" spans="1:29" ht="13.5" customHeight="1" thickBot="1" x14ac:dyDescent="0.4">
      <c r="A52" s="14"/>
      <c r="B52" s="642" t="s">
        <v>145</v>
      </c>
      <c r="C52" s="643" t="s">
        <v>138</v>
      </c>
      <c r="D52" s="190">
        <f>$O47*D51</f>
        <v>0</v>
      </c>
      <c r="E52" s="190">
        <f t="shared" ref="E52:M52" si="3">$O47*E51</f>
        <v>0</v>
      </c>
      <c r="F52" s="190">
        <f t="shared" si="3"/>
        <v>0</v>
      </c>
      <c r="G52" s="190">
        <f t="shared" si="3"/>
        <v>0</v>
      </c>
      <c r="H52" s="190">
        <f t="shared" si="3"/>
        <v>0</v>
      </c>
      <c r="I52" s="190">
        <f t="shared" si="3"/>
        <v>0</v>
      </c>
      <c r="J52" s="190">
        <f t="shared" si="3"/>
        <v>0</v>
      </c>
      <c r="K52" s="190">
        <f t="shared" si="3"/>
        <v>0</v>
      </c>
      <c r="L52" s="190">
        <f t="shared" si="3"/>
        <v>0</v>
      </c>
      <c r="M52" s="190">
        <f t="shared" si="3"/>
        <v>0</v>
      </c>
      <c r="N52" s="190">
        <f>IF(H47=0,0,SUM(D52:M52))</f>
        <v>0</v>
      </c>
      <c r="O52" s="721"/>
      <c r="P52" s="8"/>
      <c r="Q52" s="760" t="s">
        <v>148</v>
      </c>
      <c r="R52" s="268"/>
      <c r="S52" s="248"/>
      <c r="T52" s="248"/>
      <c r="U52" s="248"/>
      <c r="V52" s="248"/>
      <c r="W52" s="248"/>
      <c r="X52" s="250"/>
      <c r="Y52" s="249"/>
      <c r="Z52" s="249"/>
      <c r="AA52" s="249"/>
      <c r="AB52" s="249"/>
      <c r="AC52" s="249"/>
    </row>
    <row r="53" spans="1:29" ht="5.25" customHeight="1" x14ac:dyDescent="0.35">
      <c r="A53" s="8"/>
      <c r="B53" s="100"/>
      <c r="C53" s="101"/>
      <c r="D53" s="102"/>
      <c r="E53" s="103"/>
      <c r="F53" s="103"/>
      <c r="G53" s="103"/>
      <c r="H53" s="103"/>
      <c r="I53" s="103"/>
      <c r="J53" s="103"/>
      <c r="K53" s="103"/>
      <c r="L53" s="103"/>
      <c r="M53" s="103"/>
      <c r="N53" s="103"/>
      <c r="O53" s="93"/>
      <c r="P53" s="8"/>
      <c r="Q53" s="760"/>
      <c r="R53" s="268"/>
      <c r="S53" s="248"/>
      <c r="T53" s="248"/>
      <c r="U53" s="248"/>
      <c r="V53" s="248"/>
      <c r="W53" s="248"/>
      <c r="X53" s="250"/>
      <c r="Y53" s="249"/>
      <c r="Z53" s="249"/>
      <c r="AA53" s="249"/>
      <c r="AB53" s="249"/>
      <c r="AC53" s="249"/>
    </row>
    <row r="54" spans="1:29" ht="27.75" customHeight="1" thickBot="1" x14ac:dyDescent="0.4">
      <c r="A54" s="14"/>
      <c r="B54" s="754" t="s">
        <v>550</v>
      </c>
      <c r="C54" s="755"/>
      <c r="D54" s="755"/>
      <c r="E54" s="755"/>
      <c r="F54" s="755"/>
      <c r="G54" s="755"/>
      <c r="H54" s="755"/>
      <c r="I54" s="755"/>
      <c r="J54" s="755"/>
      <c r="K54" s="755"/>
      <c r="L54" s="755"/>
      <c r="M54" s="755"/>
      <c r="N54" s="755"/>
      <c r="O54" s="756"/>
      <c r="P54" s="87"/>
      <c r="Q54" s="760"/>
      <c r="R54" s="268"/>
      <c r="S54" s="248"/>
      <c r="T54" s="248"/>
      <c r="U54" s="248"/>
      <c r="V54" s="248"/>
      <c r="W54" s="248"/>
      <c r="X54" s="250"/>
      <c r="Y54" s="249"/>
      <c r="Z54" s="249"/>
      <c r="AA54" s="249"/>
      <c r="AB54" s="249"/>
      <c r="AC54" s="249"/>
    </row>
    <row r="55" spans="1:29" ht="81" customHeight="1" thickBot="1" x14ac:dyDescent="0.4">
      <c r="A55" s="14"/>
      <c r="B55" s="722"/>
      <c r="C55" s="723"/>
      <c r="D55" s="723"/>
      <c r="E55" s="723"/>
      <c r="F55" s="723"/>
      <c r="G55" s="723"/>
      <c r="H55" s="723"/>
      <c r="I55" s="723"/>
      <c r="J55" s="723"/>
      <c r="K55" s="723"/>
      <c r="L55" s="723"/>
      <c r="M55" s="723"/>
      <c r="N55" s="723"/>
      <c r="O55" s="724"/>
      <c r="P55" s="14"/>
      <c r="Q55" s="248"/>
      <c r="R55" s="268"/>
      <c r="S55" s="248"/>
      <c r="T55" s="248"/>
      <c r="U55" s="248"/>
      <c r="V55" s="248"/>
      <c r="W55" s="248"/>
      <c r="X55" s="250"/>
      <c r="Y55" s="249"/>
      <c r="Z55" s="249"/>
      <c r="AA55" s="249"/>
      <c r="AB55" s="249"/>
      <c r="AC55" s="249"/>
    </row>
    <row r="56" spans="1:29" ht="13.5" customHeight="1" x14ac:dyDescent="0.35">
      <c r="A56" s="59"/>
      <c r="B56" s="341"/>
      <c r="C56" s="341"/>
      <c r="D56" s="342"/>
      <c r="E56" s="342"/>
      <c r="F56" s="342"/>
      <c r="G56" s="342"/>
      <c r="H56" s="342"/>
      <c r="I56" s="342"/>
      <c r="J56" s="342"/>
      <c r="K56" s="342"/>
      <c r="L56" s="342"/>
      <c r="M56" s="342"/>
      <c r="N56" s="342"/>
      <c r="O56" s="342"/>
      <c r="P56" s="14"/>
      <c r="Q56" s="248"/>
      <c r="R56" s="268"/>
      <c r="S56" s="248"/>
      <c r="T56" s="248"/>
      <c r="U56" s="248"/>
      <c r="V56" s="248"/>
      <c r="W56" s="248"/>
      <c r="X56" s="250"/>
      <c r="Y56" s="249"/>
      <c r="Z56" s="249"/>
      <c r="AA56" s="249"/>
      <c r="AB56" s="249"/>
      <c r="AC56" s="249"/>
    </row>
    <row r="57" spans="1:29" ht="28.5" customHeight="1" thickBot="1" x14ac:dyDescent="0.4">
      <c r="A57" s="406" t="s">
        <v>225</v>
      </c>
      <c r="B57" s="23"/>
      <c r="C57" s="23"/>
      <c r="D57" s="23"/>
      <c r="E57" s="23"/>
      <c r="F57" s="23"/>
      <c r="G57" s="23"/>
      <c r="H57" s="23"/>
      <c r="I57" s="23"/>
      <c r="J57" s="23"/>
      <c r="K57" s="23"/>
      <c r="L57" s="23"/>
      <c r="M57" s="23"/>
      <c r="N57" s="23"/>
      <c r="O57" s="348" t="s">
        <v>249</v>
      </c>
      <c r="P57" s="14"/>
      <c r="Q57" s="248"/>
      <c r="R57" s="268"/>
      <c r="S57" s="248"/>
      <c r="T57" s="248"/>
      <c r="U57" s="248"/>
      <c r="V57" s="248"/>
      <c r="W57" s="248"/>
      <c r="X57" s="250"/>
      <c r="Y57" s="249"/>
      <c r="Z57" s="249"/>
      <c r="AA57" s="249"/>
      <c r="AB57" s="249"/>
      <c r="AC57" s="249"/>
    </row>
    <row r="58" spans="1:29" ht="21" customHeight="1" thickBot="1" x14ac:dyDescent="0.4">
      <c r="A58" s="71" t="s">
        <v>226</v>
      </c>
      <c r="B58" s="341"/>
      <c r="C58" s="341"/>
      <c r="D58" s="342"/>
      <c r="E58" s="206" t="str">
        <f>IF('TAB 1 Project ID &amp; Exec Summary'!$D$5="","",'TAB 1 Project ID &amp; Exec Summary'!$D$5)</f>
        <v/>
      </c>
      <c r="F58" s="757" t="str">
        <f>'TAB 4 Project Funding'!$I$4</f>
        <v/>
      </c>
      <c r="G58" s="743"/>
      <c r="H58" s="189" t="str">
        <f>IF('TAB 1 Project ID &amp; Exec Summary'!$K$13="","",'TAB 1 Project ID &amp; Exec Summary'!$D$22)</f>
        <v/>
      </c>
      <c r="I58" s="725" t="str">
        <f>IF('TAB 1 Project ID &amp; Exec Summary'!$D$11="","",'TAB 1 Project ID &amp; Exec Summary'!$D$11)</f>
        <v/>
      </c>
      <c r="J58" s="726"/>
      <c r="K58" s="726"/>
      <c r="L58" s="726"/>
      <c r="M58" s="726"/>
      <c r="N58" s="726"/>
      <c r="O58" s="727"/>
      <c r="P58" s="14"/>
      <c r="Q58" s="248"/>
      <c r="R58" s="248"/>
      <c r="S58" s="248"/>
      <c r="T58" s="248"/>
      <c r="U58" s="248"/>
      <c r="V58" s="248"/>
      <c r="W58" s="248"/>
      <c r="X58" s="250"/>
      <c r="Y58" s="249"/>
      <c r="Z58" s="249"/>
      <c r="AA58" s="249"/>
      <c r="AB58" s="249"/>
      <c r="AC58" s="249"/>
    </row>
    <row r="59" spans="1:29" ht="23.25" customHeight="1" thickBot="1" x14ac:dyDescent="0.4">
      <c r="A59" s="59"/>
      <c r="B59" s="59"/>
      <c r="C59" s="59"/>
      <c r="D59" s="59"/>
      <c r="E59" s="59"/>
      <c r="F59" s="59"/>
      <c r="G59" s="59"/>
      <c r="H59" s="59"/>
      <c r="I59" s="59"/>
      <c r="J59" s="59"/>
      <c r="K59" s="59"/>
      <c r="L59" s="59"/>
      <c r="M59" s="59"/>
      <c r="N59" s="59"/>
      <c r="O59" s="59"/>
      <c r="P59" s="14"/>
      <c r="Q59" s="248"/>
      <c r="R59" s="248"/>
      <c r="S59" s="248"/>
      <c r="T59" s="248"/>
      <c r="U59" s="248"/>
      <c r="V59" s="248"/>
      <c r="W59" s="248"/>
      <c r="X59" s="250"/>
      <c r="Y59" s="249"/>
      <c r="Z59" s="249"/>
      <c r="AA59" s="249"/>
      <c r="AB59" s="249"/>
      <c r="AC59" s="249"/>
    </row>
    <row r="60" spans="1:29" ht="18.75" customHeight="1" thickBot="1" x14ac:dyDescent="0.45">
      <c r="A60" s="94"/>
      <c r="B60" s="569" t="s">
        <v>2</v>
      </c>
      <c r="C60" s="626"/>
      <c r="D60" s="627"/>
      <c r="E60" s="571"/>
      <c r="F60" s="644" t="s">
        <v>139</v>
      </c>
      <c r="G60" s="714"/>
      <c r="H60" s="715"/>
      <c r="I60" s="716"/>
      <c r="J60" s="571"/>
      <c r="K60" s="646" t="s">
        <v>201</v>
      </c>
      <c r="L60" s="214"/>
      <c r="M60" s="550"/>
      <c r="N60" s="644" t="s">
        <v>155</v>
      </c>
      <c r="O60" s="222"/>
      <c r="P60" s="14"/>
      <c r="Q60" s="248"/>
      <c r="R60" s="251"/>
      <c r="S60" s="248"/>
      <c r="T60" s="248"/>
      <c r="U60" s="248"/>
      <c r="V60" s="248"/>
      <c r="W60" s="248"/>
      <c r="X60" s="253"/>
      <c r="Y60" s="249"/>
      <c r="Z60" s="249"/>
      <c r="AA60" s="249"/>
      <c r="AB60" s="249"/>
      <c r="AC60" s="249"/>
    </row>
    <row r="61" spans="1:29" s="9" customFormat="1" ht="14.25" customHeight="1" thickBot="1" x14ac:dyDescent="0.45">
      <c r="A61" s="75"/>
      <c r="B61" s="645" t="s">
        <v>158</v>
      </c>
      <c r="C61" s="638"/>
      <c r="D61" s="340"/>
      <c r="E61" s="59"/>
      <c r="F61" s="59"/>
      <c r="G61" s="83"/>
      <c r="H61" s="33"/>
      <c r="I61" s="105"/>
      <c r="J61" s="291"/>
      <c r="K61" s="288"/>
      <c r="L61" s="33"/>
      <c r="M61" s="286"/>
      <c r="N61" s="286"/>
      <c r="O61" s="106"/>
      <c r="P61" s="83"/>
      <c r="Q61" s="248"/>
      <c r="R61" s="251"/>
      <c r="S61" s="251"/>
      <c r="T61" s="251"/>
      <c r="U61" s="251"/>
      <c r="V61" s="251"/>
      <c r="W61" s="251"/>
      <c r="X61" s="253"/>
      <c r="Y61" s="254"/>
      <c r="Z61" s="254"/>
      <c r="AA61" s="254"/>
      <c r="AB61" s="254"/>
      <c r="AC61" s="254"/>
    </row>
    <row r="62" spans="1:29" s="9" customFormat="1" ht="18" customHeight="1" thickBot="1" x14ac:dyDescent="0.45">
      <c r="A62" s="75"/>
      <c r="B62" s="107" t="s">
        <v>160</v>
      </c>
      <c r="C62" s="108"/>
      <c r="D62" s="211"/>
      <c r="E62" s="649"/>
      <c r="F62" s="650"/>
      <c r="G62" s="110"/>
      <c r="H62" s="111"/>
      <c r="I62" s="112"/>
      <c r="J62" s="113" t="s">
        <v>284</v>
      </c>
      <c r="K62" s="222"/>
      <c r="L62" s="109"/>
      <c r="M62" s="647"/>
      <c r="N62" s="648"/>
      <c r="O62" s="114"/>
      <c r="P62" s="83"/>
      <c r="Q62" s="251"/>
      <c r="R62" s="248"/>
      <c r="S62" s="251"/>
      <c r="T62" s="251"/>
      <c r="U62" s="251"/>
      <c r="V62" s="251"/>
      <c r="W62" s="251"/>
      <c r="X62" s="250"/>
      <c r="Y62" s="254"/>
      <c r="Z62" s="254"/>
      <c r="AA62" s="254"/>
      <c r="AB62" s="254"/>
      <c r="AC62" s="254"/>
    </row>
    <row r="63" spans="1:29" ht="3" customHeight="1" x14ac:dyDescent="0.35">
      <c r="A63" s="8"/>
      <c r="B63" s="115"/>
      <c r="C63" s="8"/>
      <c r="D63" s="116" t="s">
        <v>159</v>
      </c>
      <c r="E63" s="117"/>
      <c r="F63" s="117"/>
      <c r="G63" s="117"/>
      <c r="H63" s="117"/>
      <c r="I63" s="117"/>
      <c r="J63" s="117"/>
      <c r="K63" s="117"/>
      <c r="L63" s="117"/>
      <c r="M63" s="117"/>
      <c r="N63" s="117"/>
      <c r="O63" s="118"/>
      <c r="P63" s="14"/>
      <c r="Q63" s="268"/>
      <c r="R63" s="248"/>
      <c r="S63" s="248"/>
      <c r="T63" s="248"/>
      <c r="U63" s="248"/>
      <c r="V63" s="248"/>
      <c r="W63" s="248"/>
      <c r="X63" s="250"/>
      <c r="Y63" s="249"/>
      <c r="Z63" s="249"/>
      <c r="AA63" s="249"/>
      <c r="AB63" s="249"/>
      <c r="AC63" s="249"/>
    </row>
    <row r="64" spans="1:29" ht="30.75" customHeight="1" thickBot="1" x14ac:dyDescent="0.4">
      <c r="A64" s="14"/>
      <c r="B64" s="754" t="s">
        <v>551</v>
      </c>
      <c r="C64" s="755"/>
      <c r="D64" s="755"/>
      <c r="E64" s="755"/>
      <c r="F64" s="755"/>
      <c r="G64" s="755"/>
      <c r="H64" s="755"/>
      <c r="I64" s="755"/>
      <c r="J64" s="755"/>
      <c r="K64" s="755"/>
      <c r="L64" s="755"/>
      <c r="M64" s="755"/>
      <c r="N64" s="755"/>
      <c r="O64" s="756"/>
      <c r="P64" s="14"/>
      <c r="Q64" s="268" t="s">
        <v>282</v>
      </c>
      <c r="R64" s="248"/>
      <c r="S64" s="248"/>
      <c r="T64" s="248"/>
      <c r="U64" s="248"/>
      <c r="V64" s="248"/>
      <c r="W64" s="248"/>
      <c r="X64" s="250"/>
      <c r="Y64" s="249"/>
      <c r="Z64" s="249"/>
      <c r="AA64" s="249"/>
      <c r="AB64" s="249"/>
      <c r="AC64" s="249"/>
    </row>
    <row r="65" spans="1:29" ht="85.5" customHeight="1" thickBot="1" x14ac:dyDescent="0.4">
      <c r="A65" s="14"/>
      <c r="B65" s="722"/>
      <c r="C65" s="723"/>
      <c r="D65" s="723"/>
      <c r="E65" s="723"/>
      <c r="F65" s="723"/>
      <c r="G65" s="723"/>
      <c r="H65" s="723"/>
      <c r="I65" s="723"/>
      <c r="J65" s="723"/>
      <c r="K65" s="723"/>
      <c r="L65" s="723"/>
      <c r="M65" s="723"/>
      <c r="N65" s="723"/>
      <c r="O65" s="724"/>
      <c r="P65" s="14"/>
      <c r="Q65" s="268" t="s">
        <v>283</v>
      </c>
      <c r="R65" s="268"/>
      <c r="S65" s="248"/>
      <c r="T65" s="248"/>
      <c r="U65" s="248"/>
      <c r="V65" s="248"/>
      <c r="W65" s="248"/>
      <c r="X65" s="250"/>
      <c r="Y65" s="249"/>
      <c r="Z65" s="249"/>
      <c r="AA65" s="249"/>
      <c r="AB65" s="249"/>
      <c r="AC65" s="249"/>
    </row>
    <row r="66" spans="1:29" ht="19.5" customHeight="1" x14ac:dyDescent="0.4">
      <c r="A66" s="343"/>
      <c r="B66" s="23"/>
      <c r="C66" s="23"/>
      <c r="D66" s="23"/>
      <c r="E66" s="23"/>
      <c r="F66" s="23"/>
      <c r="G66" s="23"/>
      <c r="H66" s="23"/>
      <c r="I66" s="23"/>
      <c r="J66" s="23"/>
      <c r="K66" s="23"/>
      <c r="L66" s="23"/>
      <c r="M66" s="23"/>
      <c r="N66" s="23"/>
      <c r="O66" s="23"/>
      <c r="P66" s="14"/>
      <c r="Q66" s="248"/>
      <c r="R66" s="248"/>
      <c r="S66" s="248"/>
      <c r="T66" s="248"/>
      <c r="U66" s="248"/>
      <c r="V66" s="248"/>
      <c r="W66" s="248"/>
      <c r="X66" s="250"/>
      <c r="Y66" s="249"/>
      <c r="Z66" s="249"/>
      <c r="AA66" s="249"/>
      <c r="AB66" s="249"/>
      <c r="AC66" s="249"/>
    </row>
    <row r="67" spans="1:29" ht="28.5" customHeight="1" x14ac:dyDescent="0.5">
      <c r="A67" s="36" t="s">
        <v>285</v>
      </c>
      <c r="B67" s="73"/>
      <c r="C67" s="59"/>
      <c r="D67" s="59"/>
      <c r="E67" s="59"/>
      <c r="F67" s="59"/>
      <c r="G67" s="59"/>
      <c r="H67" s="59"/>
      <c r="I67" s="59"/>
      <c r="J67" s="59"/>
      <c r="K67" s="59"/>
      <c r="L67" s="59"/>
      <c r="M67" s="59"/>
      <c r="N67" s="59"/>
      <c r="O67" s="59"/>
      <c r="P67" s="14"/>
      <c r="Q67" s="248"/>
      <c r="R67" s="248"/>
      <c r="S67" s="248"/>
      <c r="T67" s="248"/>
      <c r="U67" s="248"/>
      <c r="V67" s="248"/>
      <c r="W67" s="248"/>
      <c r="X67" s="250"/>
      <c r="Y67" s="249"/>
      <c r="Z67" s="249"/>
      <c r="AA67" s="249"/>
      <c r="AB67" s="249"/>
      <c r="AC67" s="249"/>
    </row>
    <row r="68" spans="1:29" ht="29.25" customHeight="1" x14ac:dyDescent="0.35">
      <c r="A68" s="740" t="s">
        <v>316</v>
      </c>
      <c r="B68" s="741"/>
      <c r="C68" s="741"/>
      <c r="D68" s="741"/>
      <c r="E68" s="741"/>
      <c r="F68" s="741"/>
      <c r="G68" s="741"/>
      <c r="H68" s="741"/>
      <c r="I68" s="741"/>
      <c r="J68" s="741"/>
      <c r="K68" s="741"/>
      <c r="L68" s="741"/>
      <c r="M68" s="741"/>
      <c r="N68" s="741"/>
      <c r="O68" s="741"/>
      <c r="P68" s="14"/>
      <c r="Q68" s="248"/>
      <c r="R68" s="248"/>
      <c r="S68" s="271"/>
      <c r="T68" s="248"/>
      <c r="U68" s="248"/>
      <c r="V68" s="248"/>
      <c r="W68" s="248"/>
      <c r="X68" s="250"/>
      <c r="Y68" s="249"/>
      <c r="Z68" s="249"/>
      <c r="AA68" s="249"/>
      <c r="AB68" s="249"/>
      <c r="AC68" s="249"/>
    </row>
    <row r="69" spans="1:29" ht="19.5" customHeight="1" thickBot="1" x14ac:dyDescent="0.4">
      <c r="A69" s="344"/>
      <c r="B69" s="59"/>
      <c r="C69" s="59"/>
      <c r="D69" s="102"/>
      <c r="E69" s="103"/>
      <c r="F69" s="103"/>
      <c r="G69" s="103"/>
      <c r="H69" s="103"/>
      <c r="I69" s="103"/>
      <c r="J69" s="103"/>
      <c r="K69" s="103"/>
      <c r="L69" s="103"/>
      <c r="M69" s="103"/>
      <c r="N69" s="103"/>
      <c r="O69" s="345"/>
      <c r="P69" s="14"/>
      <c r="Q69" s="248"/>
      <c r="R69" s="272"/>
      <c r="S69" s="248"/>
      <c r="T69" s="248"/>
      <c r="U69" s="248"/>
      <c r="V69" s="248"/>
      <c r="W69" s="248"/>
      <c r="X69" s="253"/>
      <c r="Y69" s="249"/>
      <c r="Z69" s="249"/>
      <c r="AA69" s="249"/>
      <c r="AB69" s="249"/>
      <c r="AC69" s="249"/>
    </row>
    <row r="70" spans="1:29" s="9" customFormat="1" ht="32.25" customHeight="1" thickBot="1" x14ac:dyDescent="0.45">
      <c r="A70" s="75"/>
      <c r="B70" s="525" t="s">
        <v>7</v>
      </c>
      <c r="C70" s="651"/>
      <c r="D70" s="737" t="s">
        <v>507</v>
      </c>
      <c r="E70" s="738"/>
      <c r="F70" s="738"/>
      <c r="G70" s="738"/>
      <c r="H70" s="738"/>
      <c r="I70" s="738"/>
      <c r="J70" s="738"/>
      <c r="K70" s="738"/>
      <c r="L70" s="738"/>
      <c r="M70" s="738"/>
      <c r="N70" s="738"/>
      <c r="O70" s="739"/>
      <c r="P70" s="83"/>
      <c r="Q70" s="251"/>
      <c r="R70" s="251"/>
      <c r="S70" s="251"/>
      <c r="T70" s="251"/>
      <c r="U70" s="251"/>
      <c r="V70" s="251"/>
      <c r="W70" s="251"/>
      <c r="X70" s="253"/>
      <c r="Y70" s="254"/>
      <c r="Z70" s="254"/>
      <c r="AA70" s="254"/>
      <c r="AB70" s="254"/>
      <c r="AC70" s="254"/>
    </row>
    <row r="71" spans="1:29" s="9" customFormat="1" ht="21.75" customHeight="1" thickBot="1" x14ac:dyDescent="0.45">
      <c r="A71" s="75"/>
      <c r="B71" s="121" t="s">
        <v>182</v>
      </c>
      <c r="C71" s="652"/>
      <c r="D71" s="702"/>
      <c r="E71" s="703"/>
      <c r="F71" s="703"/>
      <c r="G71" s="703"/>
      <c r="H71" s="703"/>
      <c r="I71" s="703"/>
      <c r="J71" s="703"/>
      <c r="K71" s="703"/>
      <c r="L71" s="703"/>
      <c r="M71" s="703"/>
      <c r="N71" s="703"/>
      <c r="O71" s="704"/>
      <c r="P71" s="83"/>
      <c r="Q71" s="251"/>
      <c r="R71" s="248"/>
      <c r="S71" s="251"/>
      <c r="T71" s="251"/>
      <c r="U71" s="251"/>
      <c r="V71" s="251"/>
      <c r="W71" s="251"/>
      <c r="X71" s="250"/>
      <c r="Y71" s="254"/>
      <c r="Z71" s="254"/>
      <c r="AA71" s="254"/>
      <c r="AB71" s="254"/>
      <c r="AC71" s="254"/>
    </row>
    <row r="72" spans="1:29" ht="20.25" customHeight="1" thickBot="1" x14ac:dyDescent="0.4">
      <c r="A72" s="14"/>
      <c r="B72" s="218"/>
      <c r="C72" s="653"/>
      <c r="D72" s="705"/>
      <c r="E72" s="706"/>
      <c r="F72" s="706"/>
      <c r="G72" s="706"/>
      <c r="H72" s="706"/>
      <c r="I72" s="706"/>
      <c r="J72" s="706"/>
      <c r="K72" s="706"/>
      <c r="L72" s="706"/>
      <c r="M72" s="706"/>
      <c r="N72" s="706"/>
      <c r="O72" s="707"/>
      <c r="P72" s="87"/>
      <c r="Q72" s="248"/>
      <c r="R72" s="248"/>
      <c r="S72" s="248"/>
      <c r="T72" s="248"/>
      <c r="U72" s="248"/>
      <c r="V72" s="248"/>
      <c r="W72" s="248"/>
      <c r="X72" s="250"/>
      <c r="Y72" s="249"/>
      <c r="Z72" s="249"/>
      <c r="AA72" s="249"/>
      <c r="AB72" s="249"/>
      <c r="AC72" s="249"/>
    </row>
    <row r="73" spans="1:29" ht="21.75" customHeight="1" thickBot="1" x14ac:dyDescent="0.4">
      <c r="A73" s="14"/>
      <c r="B73" s="121" t="s">
        <v>183</v>
      </c>
      <c r="C73" s="654"/>
      <c r="D73" s="705"/>
      <c r="E73" s="706"/>
      <c r="F73" s="706"/>
      <c r="G73" s="706"/>
      <c r="H73" s="706"/>
      <c r="I73" s="706"/>
      <c r="J73" s="706"/>
      <c r="K73" s="706"/>
      <c r="L73" s="706"/>
      <c r="M73" s="706"/>
      <c r="N73" s="706"/>
      <c r="O73" s="707"/>
      <c r="P73" s="87"/>
      <c r="Q73" s="248"/>
      <c r="R73" s="248"/>
      <c r="S73" s="248"/>
      <c r="T73" s="248"/>
      <c r="U73" s="248"/>
      <c r="V73" s="248"/>
      <c r="W73" s="248"/>
      <c r="X73" s="250"/>
      <c r="Y73" s="249"/>
      <c r="Z73" s="249"/>
      <c r="AA73" s="249"/>
      <c r="AB73" s="249"/>
      <c r="AC73" s="249"/>
    </row>
    <row r="74" spans="1:29" ht="21.75" customHeight="1" thickBot="1" x14ac:dyDescent="0.4">
      <c r="A74" s="14"/>
      <c r="B74" s="218"/>
      <c r="C74" s="655"/>
      <c r="D74" s="708"/>
      <c r="E74" s="709"/>
      <c r="F74" s="709"/>
      <c r="G74" s="709"/>
      <c r="H74" s="709"/>
      <c r="I74" s="709"/>
      <c r="J74" s="709"/>
      <c r="K74" s="709"/>
      <c r="L74" s="709"/>
      <c r="M74" s="709"/>
      <c r="N74" s="709"/>
      <c r="O74" s="710"/>
      <c r="P74" s="87"/>
      <c r="Q74" s="248"/>
      <c r="R74" s="248"/>
      <c r="S74" s="248"/>
      <c r="T74" s="248"/>
      <c r="U74" s="248"/>
      <c r="V74" s="248"/>
      <c r="W74" s="248"/>
      <c r="X74" s="250"/>
      <c r="Y74" s="249"/>
      <c r="Z74" s="249"/>
      <c r="AA74" s="249"/>
      <c r="AB74" s="249"/>
      <c r="AC74" s="249"/>
    </row>
    <row r="75" spans="1:29" ht="32.25" customHeight="1" thickBot="1" x14ac:dyDescent="0.4">
      <c r="A75" s="344"/>
      <c r="B75" s="59"/>
      <c r="C75" s="59"/>
      <c r="D75" s="102"/>
      <c r="E75" s="103"/>
      <c r="F75" s="103"/>
      <c r="G75" s="103"/>
      <c r="H75" s="103"/>
      <c r="I75" s="103"/>
      <c r="J75" s="103"/>
      <c r="K75" s="103"/>
      <c r="L75" s="103"/>
      <c r="M75" s="103"/>
      <c r="N75" s="103"/>
      <c r="O75" s="345"/>
      <c r="P75" s="14"/>
      <c r="Q75" s="248"/>
      <c r="R75" s="248"/>
      <c r="S75" s="248"/>
      <c r="T75" s="248"/>
      <c r="U75" s="248"/>
      <c r="V75" s="248"/>
      <c r="W75" s="248"/>
      <c r="X75" s="250"/>
      <c r="Y75" s="249"/>
      <c r="Z75" s="249"/>
      <c r="AA75" s="249"/>
      <c r="AB75" s="249"/>
      <c r="AC75" s="249"/>
    </row>
    <row r="76" spans="1:29" ht="32.25" customHeight="1" thickBot="1" x14ac:dyDescent="0.45">
      <c r="A76" s="84"/>
      <c r="B76" s="119" t="s">
        <v>161</v>
      </c>
      <c r="C76" s="120"/>
      <c r="D76" s="734" t="s">
        <v>509</v>
      </c>
      <c r="E76" s="735"/>
      <c r="F76" s="735"/>
      <c r="G76" s="735"/>
      <c r="H76" s="735"/>
      <c r="I76" s="735"/>
      <c r="J76" s="735"/>
      <c r="K76" s="735"/>
      <c r="L76" s="735"/>
      <c r="M76" s="735"/>
      <c r="N76" s="735"/>
      <c r="O76" s="736"/>
      <c r="P76" s="14"/>
      <c r="Q76" s="248"/>
      <c r="R76" s="248"/>
      <c r="S76" s="248"/>
      <c r="T76" s="248"/>
      <c r="U76" s="248"/>
      <c r="V76" s="248"/>
      <c r="W76" s="248"/>
      <c r="X76" s="250"/>
      <c r="Y76" s="249"/>
      <c r="Z76" s="249"/>
      <c r="AA76" s="249"/>
      <c r="AB76" s="249"/>
      <c r="AC76" s="249"/>
    </row>
    <row r="77" spans="1:29" ht="87.75" customHeight="1" thickBot="1" x14ac:dyDescent="0.45">
      <c r="A77" s="84"/>
      <c r="B77" s="124"/>
      <c r="C77" s="65"/>
      <c r="D77" s="728"/>
      <c r="E77" s="729"/>
      <c r="F77" s="729"/>
      <c r="G77" s="729"/>
      <c r="H77" s="729"/>
      <c r="I77" s="729"/>
      <c r="J77" s="729"/>
      <c r="K77" s="729"/>
      <c r="L77" s="729"/>
      <c r="M77" s="729"/>
      <c r="N77" s="729"/>
      <c r="O77" s="730"/>
      <c r="P77" s="14"/>
      <c r="Q77" s="248"/>
      <c r="R77" s="248"/>
      <c r="S77" s="248"/>
      <c r="T77" s="248"/>
      <c r="U77" s="248"/>
      <c r="V77" s="248"/>
      <c r="W77" s="248"/>
      <c r="X77" s="250"/>
      <c r="Y77" s="249"/>
      <c r="Z77" s="249"/>
      <c r="AA77" s="249"/>
      <c r="AB77" s="249"/>
      <c r="AC77" s="249"/>
    </row>
    <row r="78" spans="1:29" ht="32.25" customHeight="1" thickBot="1" x14ac:dyDescent="0.45">
      <c r="A78" s="340"/>
      <c r="B78" s="346"/>
      <c r="C78" s="59"/>
      <c r="D78" s="102"/>
      <c r="E78" s="103"/>
      <c r="F78" s="103"/>
      <c r="G78" s="103"/>
      <c r="H78" s="103"/>
      <c r="I78" s="103"/>
      <c r="J78" s="103"/>
      <c r="K78" s="103"/>
      <c r="L78" s="103"/>
      <c r="M78" s="103"/>
      <c r="N78" s="103"/>
      <c r="O78" s="347"/>
      <c r="P78" s="14"/>
      <c r="Q78" s="248"/>
      <c r="R78" s="248"/>
      <c r="S78" s="248"/>
      <c r="T78" s="248"/>
      <c r="U78" s="248"/>
      <c r="V78" s="248"/>
      <c r="W78" s="248"/>
      <c r="X78" s="250"/>
      <c r="Y78" s="249"/>
      <c r="Z78" s="249"/>
      <c r="AA78" s="249"/>
      <c r="AB78" s="249"/>
      <c r="AC78" s="249"/>
    </row>
    <row r="79" spans="1:29" ht="32.25" customHeight="1" thickBot="1" x14ac:dyDescent="0.45">
      <c r="A79" s="84"/>
      <c r="B79" s="119" t="s">
        <v>157</v>
      </c>
      <c r="C79" s="120"/>
      <c r="D79" s="734" t="s">
        <v>508</v>
      </c>
      <c r="E79" s="735"/>
      <c r="F79" s="735"/>
      <c r="G79" s="735"/>
      <c r="H79" s="735"/>
      <c r="I79" s="735"/>
      <c r="J79" s="735"/>
      <c r="K79" s="735"/>
      <c r="L79" s="735"/>
      <c r="M79" s="735"/>
      <c r="N79" s="735"/>
      <c r="O79" s="736"/>
      <c r="P79" s="14"/>
      <c r="Q79" s="248"/>
      <c r="R79" s="248"/>
      <c r="S79" s="248"/>
      <c r="T79" s="248"/>
      <c r="U79" s="248"/>
      <c r="V79" s="248"/>
      <c r="W79" s="248"/>
      <c r="X79" s="250"/>
      <c r="Y79" s="249"/>
      <c r="Z79" s="249"/>
      <c r="AA79" s="249"/>
      <c r="AB79" s="249"/>
      <c r="AC79" s="249"/>
    </row>
    <row r="80" spans="1:29" ht="96" customHeight="1" thickBot="1" x14ac:dyDescent="0.45">
      <c r="A80" s="84"/>
      <c r="B80" s="125"/>
      <c r="C80" s="126"/>
      <c r="D80" s="728"/>
      <c r="E80" s="729"/>
      <c r="F80" s="729"/>
      <c r="G80" s="729"/>
      <c r="H80" s="729"/>
      <c r="I80" s="729"/>
      <c r="J80" s="729"/>
      <c r="K80" s="729"/>
      <c r="L80" s="729"/>
      <c r="M80" s="729"/>
      <c r="N80" s="729"/>
      <c r="O80" s="730"/>
      <c r="P80" s="14"/>
      <c r="Q80" s="248"/>
      <c r="R80" s="248"/>
      <c r="S80" s="248"/>
      <c r="T80" s="248"/>
      <c r="U80" s="248"/>
      <c r="V80" s="248"/>
      <c r="W80" s="248"/>
      <c r="X80" s="250"/>
      <c r="Y80" s="249"/>
      <c r="Z80" s="249"/>
      <c r="AA80" s="249"/>
      <c r="AB80" s="249"/>
      <c r="AC80" s="249"/>
    </row>
    <row r="81" spans="1:24" ht="32.25" customHeight="1" thickBot="1" x14ac:dyDescent="0.4">
      <c r="A81" s="344"/>
      <c r="B81" s="59"/>
      <c r="C81" s="59"/>
      <c r="D81" s="102"/>
      <c r="E81" s="103"/>
      <c r="F81" s="103"/>
      <c r="G81" s="103"/>
      <c r="H81" s="103"/>
      <c r="I81" s="103"/>
      <c r="J81" s="103"/>
      <c r="K81" s="103"/>
      <c r="L81" s="103"/>
      <c r="M81" s="103"/>
      <c r="N81" s="103"/>
      <c r="O81" s="345"/>
      <c r="P81" s="14"/>
      <c r="Q81" s="243"/>
      <c r="R81" s="243"/>
      <c r="S81" s="243"/>
      <c r="T81" s="243"/>
      <c r="U81" s="243"/>
      <c r="V81" s="243"/>
      <c r="W81" s="243"/>
      <c r="X81" s="2"/>
    </row>
    <row r="82" spans="1:24" ht="32.25" customHeight="1" thickBot="1" x14ac:dyDescent="0.45">
      <c r="A82" s="84"/>
      <c r="B82" s="119" t="s">
        <v>4</v>
      </c>
      <c r="C82" s="120"/>
      <c r="D82" s="734" t="s">
        <v>321</v>
      </c>
      <c r="E82" s="735"/>
      <c r="F82" s="735"/>
      <c r="G82" s="735"/>
      <c r="H82" s="735"/>
      <c r="I82" s="735"/>
      <c r="J82" s="735"/>
      <c r="K82" s="735"/>
      <c r="L82" s="735"/>
      <c r="M82" s="735"/>
      <c r="N82" s="735"/>
      <c r="O82" s="736"/>
      <c r="P82" s="14"/>
      <c r="Q82" s="243"/>
      <c r="R82" s="243"/>
      <c r="S82" s="243"/>
      <c r="T82" s="243"/>
      <c r="U82" s="243"/>
      <c r="V82" s="243"/>
      <c r="W82" s="243"/>
      <c r="X82" s="2"/>
    </row>
    <row r="83" spans="1:24" ht="84.75" customHeight="1" thickBot="1" x14ac:dyDescent="0.45">
      <c r="A83" s="84"/>
      <c r="B83" s="124"/>
      <c r="C83" s="65"/>
      <c r="D83" s="728"/>
      <c r="E83" s="729"/>
      <c r="F83" s="729"/>
      <c r="G83" s="729"/>
      <c r="H83" s="729"/>
      <c r="I83" s="729"/>
      <c r="J83" s="729"/>
      <c r="K83" s="729"/>
      <c r="L83" s="729"/>
      <c r="M83" s="729"/>
      <c r="N83" s="729"/>
      <c r="O83" s="730"/>
      <c r="P83" s="14"/>
      <c r="Q83" s="243"/>
      <c r="R83" s="243"/>
      <c r="S83" s="243"/>
      <c r="T83" s="243"/>
      <c r="U83" s="243"/>
      <c r="V83" s="243"/>
      <c r="W83" s="243"/>
      <c r="X83" s="2"/>
    </row>
    <row r="84" spans="1:24" ht="24.75" customHeight="1" x14ac:dyDescent="0.4">
      <c r="A84" s="340"/>
      <c r="B84" s="340"/>
      <c r="C84" s="59"/>
      <c r="D84" s="59"/>
      <c r="E84" s="59"/>
      <c r="F84" s="59"/>
      <c r="G84" s="59"/>
      <c r="H84" s="59"/>
      <c r="I84" s="59"/>
      <c r="J84" s="59"/>
      <c r="K84" s="59"/>
      <c r="L84" s="59"/>
      <c r="M84" s="59"/>
      <c r="N84" s="59"/>
      <c r="O84" s="59"/>
      <c r="P84" s="14"/>
      <c r="Q84" s="242"/>
      <c r="R84" s="242"/>
      <c r="S84" s="242"/>
      <c r="T84" s="242"/>
      <c r="U84" s="242"/>
      <c r="V84" s="242"/>
      <c r="W84" s="242"/>
    </row>
    <row r="85" spans="1:24" ht="18" customHeight="1" x14ac:dyDescent="0.5">
      <c r="A85" s="73" t="s">
        <v>286</v>
      </c>
      <c r="B85" s="73"/>
      <c r="C85" s="59"/>
      <c r="D85" s="59"/>
      <c r="E85" s="59"/>
      <c r="F85" s="59"/>
      <c r="G85" s="59"/>
      <c r="H85" s="59"/>
      <c r="I85" s="59"/>
      <c r="J85" s="59"/>
      <c r="K85" s="59"/>
      <c r="L85" s="59"/>
      <c r="M85" s="59"/>
      <c r="N85" s="59"/>
      <c r="O85" s="59"/>
      <c r="P85" s="14"/>
      <c r="Q85" s="242"/>
      <c r="R85" s="242"/>
      <c r="S85" s="242"/>
      <c r="T85" s="242"/>
      <c r="U85" s="242"/>
      <c r="V85" s="242"/>
      <c r="W85" s="242"/>
    </row>
    <row r="86" spans="1:24" ht="11.25" customHeight="1" x14ac:dyDescent="0.35">
      <c r="A86" s="344"/>
      <c r="B86" s="59"/>
      <c r="C86" s="59"/>
      <c r="D86" s="102"/>
      <c r="E86" s="103"/>
      <c r="F86" s="103"/>
      <c r="G86" s="103"/>
      <c r="H86" s="103"/>
      <c r="I86" s="103"/>
      <c r="J86" s="103"/>
      <c r="K86" s="103"/>
      <c r="L86" s="103"/>
      <c r="M86" s="103"/>
      <c r="N86" s="103"/>
      <c r="O86" s="345"/>
      <c r="P86" s="14"/>
      <c r="Q86" s="242"/>
      <c r="R86" s="242"/>
      <c r="S86" s="242"/>
      <c r="T86" s="242"/>
      <c r="U86" s="242"/>
      <c r="V86" s="242"/>
      <c r="W86" s="242"/>
    </row>
    <row r="87" spans="1:24" ht="34.5" customHeight="1" thickBot="1" x14ac:dyDescent="0.4">
      <c r="A87" s="740" t="s">
        <v>315</v>
      </c>
      <c r="B87" s="741"/>
      <c r="C87" s="741"/>
      <c r="D87" s="741"/>
      <c r="E87" s="741"/>
      <c r="F87" s="741"/>
      <c r="G87" s="741"/>
      <c r="H87" s="741"/>
      <c r="I87" s="741"/>
      <c r="J87" s="741"/>
      <c r="K87" s="741"/>
      <c r="L87" s="741"/>
      <c r="M87" s="741"/>
      <c r="N87" s="741"/>
      <c r="O87" s="741"/>
      <c r="P87" s="14"/>
      <c r="Q87" s="242"/>
      <c r="R87" s="244"/>
      <c r="S87" s="242"/>
      <c r="T87" s="242"/>
      <c r="U87" s="242"/>
      <c r="V87" s="242"/>
      <c r="W87" s="242"/>
      <c r="X87" s="9"/>
    </row>
    <row r="88" spans="1:24" s="9" customFormat="1" ht="27.75" customHeight="1" thickBot="1" x14ac:dyDescent="0.45">
      <c r="A88" s="75"/>
      <c r="B88" s="119" t="s">
        <v>171</v>
      </c>
      <c r="C88" s="120"/>
      <c r="D88" s="734" t="s">
        <v>320</v>
      </c>
      <c r="E88" s="735"/>
      <c r="F88" s="735"/>
      <c r="G88" s="735"/>
      <c r="H88" s="735"/>
      <c r="I88" s="735"/>
      <c r="J88" s="735"/>
      <c r="K88" s="735"/>
      <c r="L88" s="735"/>
      <c r="M88" s="735"/>
      <c r="N88" s="735"/>
      <c r="O88" s="736"/>
      <c r="P88" s="32"/>
      <c r="Q88" s="244"/>
      <c r="R88" s="244"/>
      <c r="S88" s="244"/>
      <c r="T88" s="244"/>
      <c r="U88" s="244"/>
      <c r="V88" s="244"/>
      <c r="W88" s="244"/>
    </row>
    <row r="89" spans="1:24" s="9" customFormat="1" ht="24" customHeight="1" thickBot="1" x14ac:dyDescent="0.45">
      <c r="A89" s="75"/>
      <c r="B89" s="121" t="s">
        <v>172</v>
      </c>
      <c r="C89" s="127"/>
      <c r="D89" s="702"/>
      <c r="E89" s="703"/>
      <c r="F89" s="703"/>
      <c r="G89" s="703"/>
      <c r="H89" s="703"/>
      <c r="I89" s="703"/>
      <c r="J89" s="703"/>
      <c r="K89" s="703"/>
      <c r="L89" s="703"/>
      <c r="M89" s="703"/>
      <c r="N89" s="703"/>
      <c r="O89" s="704"/>
      <c r="P89" s="83"/>
      <c r="Q89" s="244"/>
      <c r="R89" s="242"/>
      <c r="S89" s="244"/>
      <c r="T89" s="244"/>
      <c r="U89" s="244"/>
      <c r="V89" s="244"/>
      <c r="W89" s="244"/>
      <c r="X89"/>
    </row>
    <row r="90" spans="1:24" ht="14.25" customHeight="1" thickBot="1" x14ac:dyDescent="0.4">
      <c r="A90" s="14"/>
      <c r="B90" s="221"/>
      <c r="C90" s="128"/>
      <c r="D90" s="705"/>
      <c r="E90" s="706"/>
      <c r="F90" s="706"/>
      <c r="G90" s="706"/>
      <c r="H90" s="706"/>
      <c r="I90" s="706"/>
      <c r="J90" s="706"/>
      <c r="K90" s="706"/>
      <c r="L90" s="706"/>
      <c r="M90" s="706"/>
      <c r="N90" s="706"/>
      <c r="O90" s="707"/>
      <c r="P90" s="87"/>
      <c r="Q90" s="242"/>
      <c r="R90" s="242"/>
      <c r="S90" s="242"/>
      <c r="T90" s="242"/>
      <c r="U90" s="242"/>
      <c r="V90" s="242"/>
      <c r="W90" s="242"/>
    </row>
    <row r="91" spans="1:24" ht="24" customHeight="1" thickBot="1" x14ac:dyDescent="0.4">
      <c r="A91" s="14"/>
      <c r="B91" s="121" t="s">
        <v>162</v>
      </c>
      <c r="C91" s="122"/>
      <c r="D91" s="705"/>
      <c r="E91" s="706"/>
      <c r="F91" s="706"/>
      <c r="G91" s="706"/>
      <c r="H91" s="706"/>
      <c r="I91" s="706"/>
      <c r="J91" s="706"/>
      <c r="K91" s="706"/>
      <c r="L91" s="706"/>
      <c r="M91" s="706"/>
      <c r="N91" s="706"/>
      <c r="O91" s="707"/>
      <c r="P91" s="87"/>
      <c r="Q91" s="242"/>
      <c r="R91" s="242"/>
      <c r="S91" s="242"/>
      <c r="T91" s="242"/>
      <c r="U91" s="242"/>
      <c r="V91" s="242"/>
      <c r="W91" s="242"/>
    </row>
    <row r="92" spans="1:24" ht="19.5" customHeight="1" thickBot="1" x14ac:dyDescent="0.4">
      <c r="A92" s="14"/>
      <c r="B92" s="218"/>
      <c r="C92" s="123"/>
      <c r="D92" s="708"/>
      <c r="E92" s="709"/>
      <c r="F92" s="709"/>
      <c r="G92" s="709"/>
      <c r="H92" s="709"/>
      <c r="I92" s="709"/>
      <c r="J92" s="709"/>
      <c r="K92" s="709"/>
      <c r="L92" s="709"/>
      <c r="M92" s="709"/>
      <c r="N92" s="709"/>
      <c r="O92" s="710"/>
      <c r="P92" s="87"/>
      <c r="Q92" s="242"/>
      <c r="R92" s="242"/>
      <c r="S92" s="242"/>
      <c r="T92" s="242"/>
      <c r="U92" s="242"/>
      <c r="V92" s="242"/>
      <c r="W92" s="242"/>
    </row>
    <row r="93" spans="1:24" ht="9.75" customHeight="1" x14ac:dyDescent="0.35">
      <c r="A93" s="31"/>
      <c r="B93" s="13"/>
      <c r="C93" s="13"/>
      <c r="D93" s="12"/>
      <c r="E93" s="10"/>
      <c r="F93" s="10"/>
      <c r="G93" s="10"/>
      <c r="H93" s="10"/>
      <c r="I93" s="10"/>
      <c r="J93" s="10"/>
      <c r="K93" s="10"/>
      <c r="L93" s="10"/>
      <c r="M93" s="10"/>
      <c r="N93" s="10"/>
      <c r="O93" s="11"/>
      <c r="P93" s="2"/>
      <c r="Q93" s="242"/>
      <c r="R93" s="242"/>
      <c r="S93" s="242"/>
      <c r="T93" s="242"/>
      <c r="U93" s="242"/>
      <c r="V93" s="242"/>
      <c r="W93" s="242"/>
    </row>
  </sheetData>
  <sheetProtection algorithmName="SHA-512" hashValue="N/7y5IdG21gUd5WXNk2cAJv7S3618PRxTB68GsoppAozf6qyVoeUnqYkgnZ3DNFfPNK3AZt1v7CwKy3TgSIjFg==" saltValue="/OulYIAscIWjevHvQISKzA==" spinCount="100000" sheet="1" objects="1" scenarios="1"/>
  <mergeCells count="49">
    <mergeCell ref="Q13:Q15"/>
    <mergeCell ref="Q39:Q41"/>
    <mergeCell ref="Q52:Q54"/>
    <mergeCell ref="B16:O16"/>
    <mergeCell ref="B29:O29"/>
    <mergeCell ref="B42:O42"/>
    <mergeCell ref="B28:O28"/>
    <mergeCell ref="B15:O15"/>
    <mergeCell ref="B41:O41"/>
    <mergeCell ref="B54:O54"/>
    <mergeCell ref="O37:O39"/>
    <mergeCell ref="O24:O26"/>
    <mergeCell ref="J19:L19"/>
    <mergeCell ref="Q26:Q28"/>
    <mergeCell ref="F2:G2"/>
    <mergeCell ref="A3:O3"/>
    <mergeCell ref="A5:O5"/>
    <mergeCell ref="A6:O6"/>
    <mergeCell ref="B65:O65"/>
    <mergeCell ref="I8:K8"/>
    <mergeCell ref="I47:K47"/>
    <mergeCell ref="O11:O13"/>
    <mergeCell ref="B64:O64"/>
    <mergeCell ref="F58:G58"/>
    <mergeCell ref="J18:L18"/>
    <mergeCell ref="I2:O2"/>
    <mergeCell ref="J7:L7"/>
    <mergeCell ref="I21:K21"/>
    <mergeCell ref="D82:O82"/>
    <mergeCell ref="A87:O87"/>
    <mergeCell ref="A68:O68"/>
    <mergeCell ref="D83:O83"/>
    <mergeCell ref="D79:O79"/>
    <mergeCell ref="D89:O92"/>
    <mergeCell ref="J31:L31"/>
    <mergeCell ref="G60:I60"/>
    <mergeCell ref="J32:L32"/>
    <mergeCell ref="J44:L44"/>
    <mergeCell ref="J45:L45"/>
    <mergeCell ref="O50:O52"/>
    <mergeCell ref="B55:O55"/>
    <mergeCell ref="I58:O58"/>
    <mergeCell ref="D71:O74"/>
    <mergeCell ref="D77:O77"/>
    <mergeCell ref="D80:O80"/>
    <mergeCell ref="I34:K34"/>
    <mergeCell ref="D76:O76"/>
    <mergeCell ref="D88:O88"/>
    <mergeCell ref="D70:O70"/>
  </mergeCells>
  <phoneticPr fontId="1" type="noConversion"/>
  <dataValidations disablePrompts="1" xWindow="1395" yWindow="471" count="37">
    <dataValidation type="textLength" allowBlank="1" showInputMessage="1" showErrorMessage="1" promptTitle="LAND/BUILDING ACQUSITION" prompt="Enter narrative specific to proposed Land/Building acquisitions (maximum length 750 characters)" sqref="D89:O92">
      <formula1>0</formula1>
      <formula2>750</formula2>
    </dataValidation>
    <dataValidation type="textLength" allowBlank="1" showInputMessage="1" showErrorMessage="1" promptTitle="NEW CONSTRUCTION" prompt="Enter narrative specific to New Construction project element (maximum length 1000 characters)" sqref="B16:O16">
      <formula1>0</formula1>
      <formula2>1000</formula2>
    </dataValidation>
    <dataValidation type="textLength" allowBlank="1" showInputMessage="1" showErrorMessage="1" promptTitle="DEMOLITION" prompt="Enter narrative specific to Demolition project element (maximum length 1,000 characters)" sqref="B65:O65">
      <formula1>0</formula1>
      <formula2>1000</formula2>
    </dataValidation>
    <dataValidation type="textLength" allowBlank="1" showInputMessage="1" showErrorMessage="1" promptTitle="PARKING" prompt="Enter narrative specific to proposed Parking project element (maximum length 750 characters)" sqref="D71:O74">
      <formula1>0</formula1>
      <formula2>750</formula2>
    </dataValidation>
    <dataValidation type="textLength" allowBlank="1" showInputMessage="1" showErrorMessage="1" promptTitle="MECHANICAL INFRASTRUCTURE" prompt="Enter narrative specific to proposed Mechanical Infrastructure project element (maximum length 750 characters)" sqref="D77:O77">
      <formula1>0</formula1>
      <formula2>750</formula2>
    </dataValidation>
    <dataValidation type="textLength" allowBlank="1" showInputMessage="1" showErrorMessage="1" promptTitle="UTILITY INFRASTRUCTURE" prompt="Enter narrative specific to proposed Utility Infrastrucuture project element (maximum length 750 characters)" sqref="D80:O80">
      <formula1>0</formula1>
      <formula2>750</formula2>
    </dataValidation>
    <dataValidation type="textLength" allowBlank="1" showInputMessage="1" showErrorMessage="1" promptTitle="OTHER INFRASTRUCTURE" prompt="Enter narrative specific to proposed &quot;Other&quot; Infrastructure project element (maximum length 750 characters)" sqref="D83:O83">
      <formula1>0</formula1>
      <formula2>750</formula2>
    </dataValidation>
    <dataValidation type="decimal" allowBlank="1" showInputMessage="1" showErrorMessage="1" promptTitle="% Building ASF - Instruc. Labs" prompt="Enter the percentage of the total ASF of this project element that is anticipated to be for instructional and open laboratories and related service areas not primarily used for research (FICM 211-235)" sqref="E38 E25 E51 E12">
      <formula1>0</formula1>
      <formula2>1</formula2>
    </dataValidation>
    <dataValidation type="decimal" allowBlank="1" showInputMessage="1" showErrorMessage="1" promptTitle="% Building ASF - Research Lab" prompt="Enter the percentage of the total ASF of this project element that is anticipated to be for instructional and open laboratories and related service areas not primarily used for research (FICM 250/255)" sqref="F38 F25 F51 F12">
      <formula1>0</formula1>
      <formula2>1</formula2>
    </dataValidation>
    <dataValidation type="decimal" allowBlank="1" showInputMessage="1" showErrorMessage="1" promptTitle="% Building ASF - Office" prompt="Enter the percentage of the total ASF of this project element that is anticipated to be for offices, conference rooms, and related service areas (FICM 310-355)" sqref="G38 G25 G51 G12">
      <formula1>0</formula1>
      <formula2>1</formula2>
    </dataValidation>
    <dataValidation type="decimal" allowBlank="1" showInputMessage="1" showErrorMessage="1" promptTitle="% Building ASF - Classroom" prompt="Enter the percentage of the total ASF of this project element that is anticipated to be Classroom and related service area (FICM 110/115)" sqref="D51 D25 D38 D12">
      <formula1>0</formula1>
      <formula2>1</formula2>
    </dataValidation>
    <dataValidation type="decimal" allowBlank="1" showInputMessage="1" showErrorMessage="1" promptTitle="% Building ASF - Library/Study" prompt="Enter the percentage of the total ASF of this project element that is anticipated to be for library and study uses and related service areas (FICM 410-455)" sqref="H38 H25 H51 H12">
      <formula1>0</formula1>
      <formula2>1</formula2>
    </dataValidation>
    <dataValidation type="decimal" allowBlank="1" showInputMessage="1" showErrorMessage="1" promptTitle="% Building ASF - Special Use" prompt="Enter the percentage of the total ASF of this project element that is anticipated to be for special instructional uses and related service areas (FICM 510-590)" sqref="I38 I25 I51 I12">
      <formula1>0</formula1>
      <formula2>1</formula2>
    </dataValidation>
    <dataValidation type="decimal" allowBlank="1" showInputMessage="1" showErrorMessage="1" promptTitle="% Building ASF - General Use" prompt="Enter the percentage of the total ASF of this project element that is anticipated to be for general uses and related service areas (FICM 610-690)" sqref="J38 J25 J51 J12">
      <formula1>0</formula1>
      <formula2>1</formula2>
    </dataValidation>
    <dataValidation type="decimal" allowBlank="1" showInputMessage="1" showErrorMessage="1" promptTitle="% Building ASF - Support Use" prompt="Enter the percentage of the total ASF of this project element that is anticipated to be for central building and campus support uses and related service areas (FICM 710-775)" sqref="K38 K25 K51 K12">
      <formula1>0</formula1>
      <formula2>1</formula2>
    </dataValidation>
    <dataValidation type="decimal" allowBlank="1" showInputMessage="1" showErrorMessage="1" promptTitle="% Building ASF - Clincal Use" prompt="Enter the percentage of the total ASF of this project element that is anticipated to be for clinical uses and related service areas (FICM 810-895)" sqref="L38 L25 L51 L12">
      <formula1>0</formula1>
      <formula2>1</formula2>
    </dataValidation>
    <dataValidation type="decimal" allowBlank="1" showInputMessage="1" showErrorMessage="1" promptTitle="% Building ASF - Housing Use" prompt="Enter the percentage of the total ASF of this project element that is anticipated to be for housing uses and related service areas (FICM 910-970)" sqref="M51 M25 M38 M12">
      <formula1>0</formula1>
      <formula2>1</formula2>
    </dataValidation>
    <dataValidation allowBlank="1" showInputMessage="1" showErrorMessage="1" promptTitle="Building Code" prompt="Enter the Regents Building Code as submitted in the most recent USG Facilities Inventory Data Collection" sqref="L60 O31 O44"/>
    <dataValidation type="whole" operator="greaterThanOrEqual" showInputMessage="1" showErrorMessage="1" promptTitle="PROPOSED GSF - NEW CONSTRUCTION" prompt="Enter the total building GSF of proposed new construction" sqref="D8">
      <formula1>0</formula1>
    </dataValidation>
    <dataValidation allowBlank="1" showInputMessage="1" showErrorMessage="1" promptTitle="PROPOSED GSF -  RENOVATION" prompt="Enter the total GSF of the primary building proposed for renovation as submitted in the most recent USG FIDC, or the portion of the building GSF that s proposed for renovation." sqref="D21"/>
    <dataValidation allowBlank="1" showInputMessage="1" showErrorMessage="1" promptTitle="PROPOSED GSF -  RENOVATION #2" prompt="Enter the total GSF of the second building proposed for renovation, as submitted in the most recent USG FIDC, or the portion of the building GSF that is proposed for renovation." sqref="D34"/>
    <dataValidation allowBlank="1" showInputMessage="1" showErrorMessage="1" promptTitle="PROPOSED GSF -  DEMOLITION" prompt="Enter the total GSF of the building(s) proposed for demolition, as submitted in the most recent USG Facilities Inventory Data Collection (or the GSF of portion of the building to be demolished)" sqref="D62"/>
    <dataValidation allowBlank="1" showInputMessage="1" showErrorMessage="1" promptTitle="BUILDING NAME" prompt="Enter the name of the existing building as submitted in the most recent USG Facilities Information Data Collection" sqref="J31:L31 J18 J44:L44"/>
    <dataValidation allowBlank="1" showInputMessage="1" showErrorMessage="1" promptTitle="BUILDING NAME" prompt="Enter the name of the existing building (or buildings, if multiple)_x000a_ as submitted in the most recent USG Facilities Information Data Collection" sqref="G60:I60"/>
    <dataValidation allowBlank="1" showInputMessage="1" showErrorMessage="1" promptTitle="Building Code" prompt="Enter the Regents Building Code for the existing building as submitted in the most recent USG Facilities Inventory Data Collection" sqref="O18"/>
    <dataValidation type="list" allowBlank="1" showInputMessage="1" showErrorMessage="1" sqref="K62">
      <formula1>$Q$64:$Q$65</formula1>
    </dataValidation>
    <dataValidation type="textLength" allowBlank="1" showInputMessage="1" showErrorMessage="1" promptTitle="RENOVATION #1" prompt="Enter narrative specific to Renovation #1 project element (maximum length 1000 characters)" sqref="B29:O29">
      <formula1>0</formula1>
      <formula2>1000</formula2>
    </dataValidation>
    <dataValidation type="textLength" allowBlank="1" showInputMessage="1" showErrorMessage="1" promptTitle="RENOVATION #2" prompt="Enter narrative specific to  Renovation #2 project element (maximum length 1000 characters)" sqref="B42:O42">
      <formula1>0</formula1>
      <formula2>1000</formula2>
    </dataValidation>
    <dataValidation type="textLength" allowBlank="1" showInputMessage="1" showErrorMessage="1" promptTitle="RENOVATION #3" prompt="Enter narrative specific to Renovation #3 project element (maximum length 1000 characters)" sqref="B55:O55">
      <formula1>0</formula1>
      <formula2>1000</formula2>
    </dataValidation>
    <dataValidation type="decimal" allowBlank="1" showInputMessage="1" showErrorMessage="1" promptTitle="BURDEN FACTOR" prompt="Enter the anticipated burden factor applied to the building's total ASF to determine total building GSF (typically between 1.55 and 1.75)_x000a_" sqref="H8 H21 H34">
      <formula1>1</formula1>
      <formula2>2</formula2>
    </dataValidation>
    <dataValidation type="decimal" allowBlank="1" showInputMessage="1" showErrorMessage="1" promptTitle="BURDEN FACTOR" prompt="Enter the anticipated burden factor applied to the building's total ASF to determine total building GSF (typically between 1.55 and 1.75)_x000a_" sqref="H47">
      <formula1>1</formula1>
      <formula2>2</formula2>
    </dataValidation>
    <dataValidation type="list" allowBlank="1" showInputMessage="1" showErrorMessage="1" promptTitle="PRIMARY SPACE FUNCTION" prompt="From the drop-down menu, choose the most appropriate description of the building's anticipated primary space function" sqref="J7:L7 J45:L45 J32:L32 J19:L19">
      <formula1>$R$1:$R$13</formula1>
    </dataValidation>
    <dataValidation type="list" allowBlank="1" showInputMessage="1" showErrorMessage="1" promptTitle="HISTORIC STATUS" prompt="From the drop-down menu, choose the most appropriate description of the building's historic status (&quot;Listed&quot; on the NRHP; &quot;Eligible&quot; for the NRHP; or &quot;N/A&quot;)" sqref="M7:N7">
      <formula1>$S$7:$AF$7</formula1>
    </dataValidation>
    <dataValidation type="list" allowBlank="1" showInputMessage="1" showErrorMessage="1" promptTitle="PRIMARY SPACE FUNCTION" prompt="From the drop-down menu, choose the most appropriate description of the building's anticipated primary space function" sqref="K46:L46 K20:L20 K33:L33">
      <formula1>$S$7:$AF$7</formula1>
    </dataValidation>
    <dataValidation type="list" allowBlank="1" showInputMessage="1" showErrorMessage="1" promptTitle="HISTORIC STATUS" prompt="From the drop-down menu, choose the most appropriate description of the building's historic status (&quot;Listed&quot; on the NRHP; &quot;Eligible&quot; for the NRHP; or &quot;N/A&quot;)" sqref="O33 O46 O20">
      <formula1>$Q$17:$Q$21</formula1>
    </dataValidation>
    <dataValidation type="list" allowBlank="1" showInputMessage="1" showErrorMessage="1" promptTitle="HISTORIC STATUS" prompt="From the drop-down menu, choose the most appropriate description of the building's historic status (&quot;Listed&quot; on the NRHP; &quot;Eligible&quot; for the NRHP; or &quot;Not Eligible&quot; for listing (i.e.&lt;50 years old)" sqref="O19 O60 O45 O32">
      <formula1>$Q$17:$Q$19</formula1>
    </dataValidation>
    <dataValidation allowBlank="1" showInputMessage="1" showErrorMessage="1" promptTitle="PROPOSED GSF -  RENOVATION #3" prompt="Enter the total GSF of the third building proposed for renovation, as submitted in the most recent USG FIDC, or the portion of the building GSF that is proposed for renovation." sqref="D47"/>
  </dataValidations>
  <pageMargins left="0.2" right="0.2" top="0.25" bottom="0.25" header="0.3" footer="0.3"/>
  <pageSetup paperSize="5" scale="80" fitToHeight="0" orientation="portrait" r:id="rId1"/>
  <headerFooter alignWithMargins="0"/>
  <rowBreaks count="1" manualBreakCount="1">
    <brk id="5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8080"/>
    <pageSetUpPr fitToPage="1"/>
  </sheetPr>
  <dimension ref="A1:V84"/>
  <sheetViews>
    <sheetView workbookViewId="0">
      <selection activeCell="H11" sqref="H11"/>
    </sheetView>
  </sheetViews>
  <sheetFormatPr defaultRowHeight="12.75" x14ac:dyDescent="0.35"/>
  <cols>
    <col min="1" max="1" width="1.1328125" customWidth="1"/>
    <col min="2" max="3" width="2" customWidth="1"/>
    <col min="4" max="4" width="30.73046875" customWidth="1"/>
    <col min="5" max="5" width="14" customWidth="1"/>
    <col min="6" max="6" width="12.86328125" customWidth="1"/>
    <col min="7" max="7" width="12.73046875" customWidth="1"/>
    <col min="8" max="8" width="10.265625" customWidth="1"/>
    <col min="9" max="9" width="30.3984375" customWidth="1"/>
    <col min="10" max="10" width="1.59765625" customWidth="1"/>
    <col min="11" max="12" width="9.1328125" hidden="1" customWidth="1"/>
    <col min="13" max="13" width="19.3984375" hidden="1" customWidth="1"/>
    <col min="14" max="14" width="17.59765625" hidden="1" customWidth="1"/>
    <col min="15" max="15" width="32.265625" hidden="1" customWidth="1"/>
    <col min="16" max="17" width="9.1328125" hidden="1" customWidth="1"/>
    <col min="18" max="22" width="9.06640625" hidden="1" customWidth="1"/>
  </cols>
  <sheetData>
    <row r="1" spans="1:22" ht="28.5" customHeight="1" thickBot="1" x14ac:dyDescent="0.4">
      <c r="A1" s="164" t="s">
        <v>247</v>
      </c>
      <c r="B1" s="63"/>
      <c r="C1" s="63"/>
      <c r="D1" s="63"/>
      <c r="E1" s="350"/>
      <c r="F1" s="351"/>
      <c r="G1" s="352"/>
      <c r="H1" s="352"/>
      <c r="I1" s="353" t="str">
        <f>'TAB 1 Project ID &amp; Exec Summary'!I1</f>
        <v>USG CAPITAL PLAN -  FY 21-24 PROJECT TEMPLATE</v>
      </c>
      <c r="J1" s="59"/>
      <c r="K1" s="412"/>
      <c r="L1" s="413"/>
      <c r="M1" s="413"/>
      <c r="N1" s="413"/>
      <c r="O1" s="414"/>
      <c r="P1" s="414"/>
      <c r="Q1" s="414"/>
      <c r="R1" s="422"/>
      <c r="S1" s="422"/>
      <c r="T1" s="422"/>
      <c r="U1" s="422"/>
      <c r="V1" s="422"/>
    </row>
    <row r="2" spans="1:22" ht="29.25" customHeight="1" thickBot="1" x14ac:dyDescent="0.55000000000000004">
      <c r="A2" s="73"/>
      <c r="B2" s="59"/>
      <c r="C2" s="59"/>
      <c r="D2" s="206" t="str">
        <f>IF('TAB 1 Project ID &amp; Exec Summary'!$D$5="","",'TAB 1 Project ID &amp; Exec Summary'!$D$5)</f>
        <v/>
      </c>
      <c r="E2" s="194" t="str">
        <f>'TAB 4 Project Funding'!$I$4</f>
        <v/>
      </c>
      <c r="F2" s="189" t="str">
        <f>IF('TAB 1 Project ID &amp; Exec Summary'!$K$13="","",'TAB 1 Project ID &amp; Exec Summary'!$D$22)</f>
        <v/>
      </c>
      <c r="G2" s="772" t="str">
        <f>IF('TAB 1 Project ID &amp; Exec Summary'!$D$11="","",'TAB 1 Project ID &amp; Exec Summary'!$D$11)</f>
        <v/>
      </c>
      <c r="H2" s="773"/>
      <c r="I2" s="743"/>
      <c r="J2" s="367"/>
      <c r="K2" s="424"/>
      <c r="L2" s="424"/>
      <c r="M2" s="424"/>
      <c r="N2" s="425"/>
      <c r="O2" s="426"/>
      <c r="P2" s="426"/>
      <c r="Q2" s="426"/>
      <c r="R2" s="426"/>
      <c r="S2" s="426"/>
      <c r="T2" s="426"/>
      <c r="U2" s="426"/>
      <c r="V2" s="426"/>
    </row>
    <row r="3" spans="1:22" ht="12.75" customHeight="1" thickBot="1" x14ac:dyDescent="0.45">
      <c r="A3" s="285"/>
      <c r="B3" s="59"/>
      <c r="C3" s="59"/>
      <c r="D3" s="59"/>
      <c r="E3" s="59"/>
      <c r="F3" s="14"/>
      <c r="G3" s="59"/>
      <c r="H3" s="59"/>
      <c r="I3" s="14"/>
      <c r="J3" s="59"/>
      <c r="K3" s="427"/>
      <c r="L3" s="428"/>
      <c r="M3" s="429"/>
      <c r="N3" s="430"/>
      <c r="O3" s="426"/>
      <c r="P3" s="426"/>
      <c r="Q3" s="426"/>
      <c r="R3" s="426"/>
      <c r="S3" s="426"/>
      <c r="T3" s="426"/>
      <c r="U3" s="426"/>
      <c r="V3" s="426"/>
    </row>
    <row r="4" spans="1:22" ht="16.5" customHeight="1" thickBot="1" x14ac:dyDescent="0.65">
      <c r="A4" s="349"/>
      <c r="B4" s="340"/>
      <c r="C4" s="340"/>
      <c r="D4" s="23"/>
      <c r="E4" s="297" t="s">
        <v>229</v>
      </c>
      <c r="F4" s="195">
        <f>G26+G48+G55+G69+G77</f>
        <v>0</v>
      </c>
      <c r="G4" s="59"/>
      <c r="H4" s="297" t="s">
        <v>242</v>
      </c>
      <c r="I4" s="176">
        <f>ROUNDUP(F4,-5)</f>
        <v>0</v>
      </c>
      <c r="J4" s="59"/>
      <c r="K4" s="427"/>
      <c r="L4" s="428"/>
      <c r="N4" s="484"/>
      <c r="O4" s="485"/>
      <c r="Q4" s="426"/>
      <c r="R4" s="426"/>
      <c r="S4" s="426"/>
      <c r="T4" s="426"/>
      <c r="U4" s="426"/>
      <c r="V4" s="426"/>
    </row>
    <row r="5" spans="1:22" ht="17.25" customHeight="1" thickBot="1" x14ac:dyDescent="0.65">
      <c r="A5" s="349"/>
      <c r="B5" s="23"/>
      <c r="C5" s="23"/>
      <c r="D5" s="23"/>
      <c r="E5" s="297" t="s">
        <v>245</v>
      </c>
      <c r="F5" s="195">
        <f>I4-F4</f>
        <v>0</v>
      </c>
      <c r="G5" s="59"/>
      <c r="H5" s="59"/>
      <c r="I5" s="59"/>
      <c r="J5" s="59"/>
      <c r="K5" s="427"/>
      <c r="L5" s="428"/>
      <c r="N5" s="484"/>
      <c r="O5" s="8"/>
      <c r="P5" s="59"/>
      <c r="Q5" s="426"/>
      <c r="R5" s="426"/>
      <c r="S5" s="426"/>
      <c r="T5" s="426"/>
      <c r="U5" s="426"/>
      <c r="V5" s="426"/>
    </row>
    <row r="6" spans="1:22" ht="18" customHeight="1" x14ac:dyDescent="0.6">
      <c r="A6" s="349"/>
      <c r="B6" s="59"/>
      <c r="C6" s="340"/>
      <c r="D6" s="59"/>
      <c r="E6" s="59"/>
      <c r="F6" s="59"/>
      <c r="G6" s="59"/>
      <c r="H6" s="59"/>
      <c r="I6" s="59"/>
      <c r="J6" s="59"/>
      <c r="K6" s="427"/>
      <c r="L6" s="428"/>
      <c r="M6" s="428"/>
      <c r="N6" s="430"/>
      <c r="O6" s="426"/>
      <c r="P6" s="426"/>
      <c r="Q6" s="426"/>
      <c r="R6" s="426"/>
      <c r="S6" s="426"/>
      <c r="T6" s="426"/>
      <c r="U6" s="426"/>
      <c r="V6" s="426"/>
    </row>
    <row r="7" spans="1:22" ht="18" customHeight="1" x14ac:dyDescent="0.5">
      <c r="A7" s="73" t="s">
        <v>270</v>
      </c>
      <c r="B7" s="59"/>
      <c r="C7" s="59"/>
      <c r="D7" s="59"/>
      <c r="E7" s="59"/>
      <c r="F7" s="59"/>
      <c r="G7" s="59"/>
      <c r="H7" s="59"/>
      <c r="I7" s="59"/>
      <c r="J7" s="59"/>
      <c r="K7" s="427"/>
      <c r="L7" s="428"/>
      <c r="M7" s="428"/>
      <c r="N7" s="430"/>
      <c r="O7" s="426"/>
      <c r="P7" s="426"/>
      <c r="Q7" s="426"/>
      <c r="R7" s="426"/>
      <c r="S7" s="426"/>
      <c r="T7" s="426"/>
      <c r="U7" s="426"/>
      <c r="V7" s="426"/>
    </row>
    <row r="8" spans="1:22" ht="28.5" customHeight="1" thickBot="1" x14ac:dyDescent="0.4">
      <c r="A8" s="59"/>
      <c r="B8" s="59"/>
      <c r="C8" s="59"/>
      <c r="D8" s="59"/>
      <c r="E8" s="59"/>
      <c r="F8" s="59"/>
      <c r="G8" s="59"/>
      <c r="H8" s="59"/>
      <c r="I8" s="59"/>
      <c r="J8" s="59"/>
      <c r="K8" s="425"/>
      <c r="L8" s="425"/>
      <c r="M8" s="425"/>
      <c r="N8" s="425"/>
      <c r="O8" s="426"/>
      <c r="P8" s="426">
        <f>IF(F15="",0,F15)</f>
        <v>0</v>
      </c>
      <c r="Q8" s="426"/>
      <c r="R8" s="426"/>
      <c r="S8" s="426"/>
      <c r="T8" s="426"/>
      <c r="U8" s="426"/>
      <c r="V8" s="426"/>
    </row>
    <row r="9" spans="1:22" ht="22.5" customHeight="1" thickBot="1" x14ac:dyDescent="0.4">
      <c r="A9" s="14"/>
      <c r="B9" s="525" t="str">
        <f>'TAB 2 Project Specifications'!B7</f>
        <v>New Construction</v>
      </c>
      <c r="C9" s="526"/>
      <c r="D9" s="527"/>
      <c r="E9" s="527"/>
      <c r="F9" s="130" t="s">
        <v>134</v>
      </c>
      <c r="G9" s="196">
        <f>'TAB 2 Project Specifications'!D8</f>
        <v>0</v>
      </c>
      <c r="H9" s="64"/>
      <c r="I9" s="197" t="str">
        <f>IF('TAB 2 Project Specifications'!J7="","",'TAB 2 Project Specifications'!J7)</f>
        <v/>
      </c>
      <c r="J9" s="59"/>
      <c r="K9" s="425"/>
      <c r="L9" s="425"/>
      <c r="M9" s="425"/>
      <c r="N9" s="425"/>
      <c r="O9" s="426" t="s">
        <v>471</v>
      </c>
      <c r="P9" s="431">
        <f>P8+F17+F19+F22+F23</f>
        <v>3.4999999999999996E-2</v>
      </c>
      <c r="Q9" s="426"/>
      <c r="R9" s="426"/>
      <c r="S9" s="426"/>
      <c r="T9" s="426"/>
      <c r="U9" s="426"/>
      <c r="V9" s="426"/>
    </row>
    <row r="10" spans="1:22" ht="25.5" customHeight="1" thickBot="1" x14ac:dyDescent="0.4">
      <c r="A10" s="14"/>
      <c r="B10" s="528"/>
      <c r="C10" s="527"/>
      <c r="D10" s="529"/>
      <c r="E10" s="530" t="s">
        <v>167</v>
      </c>
      <c r="F10" s="132" t="s">
        <v>246</v>
      </c>
      <c r="G10" s="133" t="s">
        <v>235</v>
      </c>
      <c r="H10" s="132" t="s">
        <v>234</v>
      </c>
      <c r="I10" s="134" t="s">
        <v>461</v>
      </c>
      <c r="J10" s="59"/>
      <c r="K10" s="425"/>
      <c r="L10" s="425"/>
      <c r="M10" s="425"/>
      <c r="N10" s="425"/>
      <c r="O10" s="426"/>
      <c r="P10" s="426"/>
      <c r="Q10" s="426"/>
      <c r="R10" s="426"/>
      <c r="S10" s="426"/>
      <c r="T10" s="426"/>
      <c r="U10" s="426"/>
      <c r="V10" s="426"/>
    </row>
    <row r="11" spans="1:22" ht="18.75" customHeight="1" thickBot="1" x14ac:dyDescent="0.45">
      <c r="A11" s="14"/>
      <c r="B11" s="531"/>
      <c r="C11" s="532"/>
      <c r="D11" s="532" t="s">
        <v>538</v>
      </c>
      <c r="E11" s="533"/>
      <c r="F11" s="135"/>
      <c r="G11" s="198">
        <f>+H11*G9</f>
        <v>0</v>
      </c>
      <c r="H11" s="219">
        <v>0</v>
      </c>
      <c r="I11" s="165" t="str">
        <f>IF(H11&gt;K11,L11,"")</f>
        <v/>
      </c>
      <c r="J11" s="59"/>
      <c r="K11" s="425" t="str">
        <f>IF(I9="","",VLOOKUP(I9,vl!A1:B14,2,FALSE))</f>
        <v/>
      </c>
      <c r="L11" s="425" t="s">
        <v>306</v>
      </c>
      <c r="M11" s="425"/>
      <c r="N11" s="425"/>
      <c r="O11" s="426" t="s">
        <v>205</v>
      </c>
      <c r="P11" s="426">
        <v>275</v>
      </c>
      <c r="Q11" s="426"/>
      <c r="R11" s="426"/>
      <c r="S11" s="426"/>
      <c r="T11" s="426"/>
      <c r="U11" s="426"/>
      <c r="V11" s="426"/>
    </row>
    <row r="12" spans="1:22" ht="18.75" customHeight="1" thickBot="1" x14ac:dyDescent="0.45">
      <c r="A12" s="14"/>
      <c r="B12" s="534"/>
      <c r="C12" s="535"/>
      <c r="D12" s="536" t="s">
        <v>163</v>
      </c>
      <c r="E12" s="537"/>
      <c r="F12" s="136"/>
      <c r="G12" s="219">
        <v>0</v>
      </c>
      <c r="H12" s="198">
        <f>IF(G9=0,0,G12/G9)</f>
        <v>0</v>
      </c>
      <c r="I12" s="317"/>
      <c r="J12" s="59"/>
      <c r="K12" s="425"/>
      <c r="L12" s="425"/>
      <c r="M12" s="425"/>
      <c r="N12" s="425"/>
      <c r="O12" s="426" t="s">
        <v>9</v>
      </c>
      <c r="P12" s="426">
        <v>235</v>
      </c>
      <c r="Q12" s="426"/>
      <c r="R12" s="426"/>
      <c r="S12" s="426"/>
      <c r="T12" s="426"/>
      <c r="U12" s="426"/>
      <c r="V12" s="426"/>
    </row>
    <row r="13" spans="1:22" ht="18.75" customHeight="1" thickBot="1" x14ac:dyDescent="0.4">
      <c r="A13" s="14"/>
      <c r="B13" s="304"/>
      <c r="C13" s="538"/>
      <c r="D13" s="538" t="s">
        <v>490</v>
      </c>
      <c r="E13" s="539" t="s">
        <v>310</v>
      </c>
      <c r="F13" s="220">
        <v>0.02</v>
      </c>
      <c r="G13" s="198">
        <f>F13*G$11</f>
        <v>0</v>
      </c>
      <c r="H13" s="198">
        <f>IF(G9=0,0,G13/G9)</f>
        <v>0</v>
      </c>
      <c r="I13" s="237" t="str">
        <f>IF(F13&gt;K13,L13,"")</f>
        <v/>
      </c>
      <c r="J13" s="368"/>
      <c r="K13" s="425">
        <v>2.5000000000000001E-2</v>
      </c>
      <c r="L13" s="425" t="s">
        <v>312</v>
      </c>
      <c r="M13" s="425"/>
      <c r="N13" s="425"/>
      <c r="O13" s="426" t="s">
        <v>210</v>
      </c>
      <c r="P13" s="426">
        <v>325</v>
      </c>
      <c r="Q13" s="426"/>
      <c r="R13" s="426"/>
      <c r="S13" s="426"/>
      <c r="T13" s="426"/>
      <c r="U13" s="426"/>
      <c r="V13" s="426"/>
    </row>
    <row r="14" spans="1:22" ht="18.75" customHeight="1" thickBot="1" x14ac:dyDescent="0.4">
      <c r="A14" s="14"/>
      <c r="B14" s="301"/>
      <c r="C14" s="529" t="s">
        <v>128</v>
      </c>
      <c r="D14" s="540"/>
      <c r="E14" s="541"/>
      <c r="F14" s="143"/>
      <c r="G14" s="199">
        <f>G11+G12+G13</f>
        <v>0</v>
      </c>
      <c r="H14" s="199">
        <f>IF(G9=0,0,G14/G9)</f>
        <v>0</v>
      </c>
      <c r="I14" s="238"/>
      <c r="J14" s="59"/>
      <c r="K14" s="425"/>
      <c r="L14" s="425"/>
      <c r="M14" s="425"/>
      <c r="N14" s="425"/>
      <c r="O14" s="426" t="s">
        <v>211</v>
      </c>
      <c r="P14" s="426">
        <v>300</v>
      </c>
      <c r="Q14" s="426"/>
      <c r="R14" s="426"/>
      <c r="S14" s="426"/>
      <c r="T14" s="426"/>
      <c r="U14" s="426"/>
      <c r="V14" s="426"/>
    </row>
    <row r="15" spans="1:22" ht="18.75" customHeight="1" thickBot="1" x14ac:dyDescent="0.4">
      <c r="A15" s="14"/>
      <c r="B15" s="302"/>
      <c r="C15" s="542"/>
      <c r="D15" s="542" t="s">
        <v>546</v>
      </c>
      <c r="E15" s="543"/>
      <c r="F15" s="483"/>
      <c r="G15" s="219">
        <v>0</v>
      </c>
      <c r="H15" s="144"/>
      <c r="I15" s="318" t="s">
        <v>547</v>
      </c>
      <c r="J15" s="59"/>
      <c r="K15" s="425">
        <v>0.01</v>
      </c>
      <c r="L15" s="425" t="s">
        <v>543</v>
      </c>
      <c r="M15" s="425"/>
      <c r="N15" s="425"/>
      <c r="O15" s="426" t="s">
        <v>10</v>
      </c>
      <c r="P15" s="426">
        <v>275</v>
      </c>
      <c r="Q15" s="426"/>
      <c r="R15" s="426"/>
      <c r="S15" s="426"/>
      <c r="T15" s="426"/>
      <c r="U15" s="426"/>
      <c r="V15" s="426"/>
    </row>
    <row r="16" spans="1:22" ht="18.75" customHeight="1" thickBot="1" x14ac:dyDescent="0.4">
      <c r="A16" s="14"/>
      <c r="B16" s="365"/>
      <c r="C16" s="358" t="s">
        <v>164</v>
      </c>
      <c r="D16" s="310"/>
      <c r="E16" s="544" t="s">
        <v>542</v>
      </c>
      <c r="F16" s="200">
        <f>IF(G9=0,0,G16/G14)</f>
        <v>0</v>
      </c>
      <c r="G16" s="199">
        <f>SUM(G17:G23)</f>
        <v>0</v>
      </c>
      <c r="H16" s="199">
        <f>IF(G9=0,0,G16/G9)</f>
        <v>0</v>
      </c>
      <c r="I16" s="141" t="str">
        <f>IF(F16&gt;K16,L16,"")</f>
        <v/>
      </c>
      <c r="J16" s="368"/>
      <c r="K16" s="425">
        <v>0.28999999999999998</v>
      </c>
      <c r="L16" s="425" t="s">
        <v>456</v>
      </c>
      <c r="M16" s="425"/>
      <c r="N16" s="425"/>
      <c r="O16" s="426" t="s">
        <v>224</v>
      </c>
      <c r="P16" s="426">
        <v>600</v>
      </c>
      <c r="Q16" s="426"/>
      <c r="R16" s="426"/>
      <c r="S16" s="426"/>
      <c r="T16" s="426"/>
      <c r="U16" s="426"/>
      <c r="V16" s="426"/>
    </row>
    <row r="17" spans="1:22" ht="18.75" customHeight="1" thickBot="1" x14ac:dyDescent="0.4">
      <c r="A17" s="14"/>
      <c r="B17" s="304"/>
      <c r="C17" s="538"/>
      <c r="D17" s="538" t="s">
        <v>135</v>
      </c>
      <c r="E17" s="539" t="s">
        <v>324</v>
      </c>
      <c r="F17" s="220">
        <v>0.01</v>
      </c>
      <c r="G17" s="198">
        <f t="shared" ref="G17:G23" si="0">F17*G$14</f>
        <v>0</v>
      </c>
      <c r="H17" s="146"/>
      <c r="I17" s="147" t="str">
        <f t="shared" ref="I17:I20" si="1">IF(F17&gt;K17,L17,"")</f>
        <v/>
      </c>
      <c r="J17" s="368"/>
      <c r="K17" s="425">
        <v>1.4999999999999999E-2</v>
      </c>
      <c r="L17" s="425" t="s">
        <v>323</v>
      </c>
      <c r="M17" s="425"/>
      <c r="N17" s="425"/>
      <c r="O17" s="426" t="s">
        <v>213</v>
      </c>
      <c r="P17" s="426">
        <v>250</v>
      </c>
      <c r="Q17" s="426"/>
      <c r="R17" s="426"/>
      <c r="S17" s="426"/>
      <c r="T17" s="426"/>
      <c r="U17" s="426"/>
      <c r="V17" s="426"/>
    </row>
    <row r="18" spans="1:22" ht="18.75" customHeight="1" thickBot="1" x14ac:dyDescent="0.4">
      <c r="A18" s="8"/>
      <c r="B18" s="545"/>
      <c r="C18" s="538"/>
      <c r="D18" s="538" t="s">
        <v>129</v>
      </c>
      <c r="E18" s="539" t="s">
        <v>441</v>
      </c>
      <c r="F18" s="220">
        <v>0.08</v>
      </c>
      <c r="G18" s="198">
        <f t="shared" si="0"/>
        <v>0</v>
      </c>
      <c r="H18" s="146"/>
      <c r="I18" s="147" t="str">
        <f t="shared" si="1"/>
        <v/>
      </c>
      <c r="J18" s="368"/>
      <c r="K18" s="425">
        <v>8.5000000000000006E-2</v>
      </c>
      <c r="L18" s="425" t="s">
        <v>474</v>
      </c>
      <c r="M18" s="425"/>
      <c r="N18" s="425"/>
      <c r="O18" s="426" t="s">
        <v>206</v>
      </c>
      <c r="P18" s="426">
        <v>250</v>
      </c>
      <c r="Q18" s="426"/>
      <c r="R18" s="426"/>
      <c r="S18" s="426"/>
      <c r="T18" s="426"/>
      <c r="U18" s="426"/>
      <c r="V18" s="426"/>
    </row>
    <row r="19" spans="1:22" ht="18.75" customHeight="1" thickBot="1" x14ac:dyDescent="0.4">
      <c r="A19" s="8"/>
      <c r="B19" s="545"/>
      <c r="C19" s="538"/>
      <c r="D19" s="538" t="s">
        <v>14</v>
      </c>
      <c r="E19" s="539" t="s">
        <v>169</v>
      </c>
      <c r="F19" s="220">
        <v>0.01</v>
      </c>
      <c r="G19" s="198">
        <f t="shared" si="0"/>
        <v>0</v>
      </c>
      <c r="H19" s="146"/>
      <c r="I19" s="147" t="str">
        <f>IF(F19&gt;K19,L19,"")</f>
        <v/>
      </c>
      <c r="J19" s="59"/>
      <c r="K19" s="425">
        <v>1.4999999999999999E-2</v>
      </c>
      <c r="L19" s="425" t="s">
        <v>313</v>
      </c>
      <c r="M19" s="425"/>
      <c r="N19" s="425"/>
      <c r="O19" s="426" t="s">
        <v>207</v>
      </c>
      <c r="P19" s="426">
        <v>250</v>
      </c>
      <c r="Q19" s="426"/>
      <c r="R19" s="426"/>
      <c r="S19" s="426"/>
      <c r="T19" s="426"/>
      <c r="U19" s="426"/>
      <c r="V19" s="426"/>
    </row>
    <row r="20" spans="1:22" ht="18.75" customHeight="1" thickBot="1" x14ac:dyDescent="0.4">
      <c r="A20" s="14"/>
      <c r="B20" s="304"/>
      <c r="C20" s="538"/>
      <c r="D20" s="538" t="s">
        <v>130</v>
      </c>
      <c r="E20" s="546" t="s">
        <v>500</v>
      </c>
      <c r="F20" s="220">
        <v>0.04</v>
      </c>
      <c r="G20" s="198">
        <f t="shared" si="0"/>
        <v>0</v>
      </c>
      <c r="H20" s="148"/>
      <c r="I20" s="149" t="str">
        <f t="shared" si="1"/>
        <v/>
      </c>
      <c r="J20" s="368"/>
      <c r="K20" s="425">
        <v>0.05</v>
      </c>
      <c r="L20" s="425" t="s">
        <v>322</v>
      </c>
      <c r="M20" s="425"/>
      <c r="N20" s="425"/>
      <c r="O20" s="426" t="s">
        <v>208</v>
      </c>
      <c r="P20" s="426">
        <v>150</v>
      </c>
      <c r="Q20" s="426"/>
      <c r="R20" s="426"/>
      <c r="S20" s="426"/>
      <c r="T20" s="426"/>
      <c r="U20" s="426"/>
      <c r="V20" s="426"/>
    </row>
    <row r="21" spans="1:22" ht="18.75" customHeight="1" thickBot="1" x14ac:dyDescent="0.4">
      <c r="A21" s="14"/>
      <c r="B21" s="304"/>
      <c r="C21" s="538"/>
      <c r="D21" s="538" t="s">
        <v>131</v>
      </c>
      <c r="E21" s="546" t="s">
        <v>501</v>
      </c>
      <c r="F21" s="220">
        <v>0.1</v>
      </c>
      <c r="G21" s="198">
        <f t="shared" si="0"/>
        <v>0</v>
      </c>
      <c r="H21" s="146"/>
      <c r="I21" s="237" t="str">
        <f>IF(F21&gt;K21,L21,IF(F21&lt;K24,M21,""))</f>
        <v/>
      </c>
      <c r="J21" s="368"/>
      <c r="K21" s="425">
        <v>0.12</v>
      </c>
      <c r="L21" s="425" t="s">
        <v>227</v>
      </c>
      <c r="M21" s="425" t="s">
        <v>460</v>
      </c>
      <c r="N21" s="425"/>
      <c r="O21" s="426" t="s">
        <v>209</v>
      </c>
      <c r="P21" s="426">
        <v>80</v>
      </c>
      <c r="Q21" s="426"/>
      <c r="R21" s="426"/>
      <c r="S21" s="426"/>
      <c r="T21" s="426"/>
      <c r="U21" s="426"/>
      <c r="V21" s="426"/>
    </row>
    <row r="22" spans="1:22" ht="18.75" customHeight="1" thickBot="1" x14ac:dyDescent="0.4">
      <c r="A22" s="14"/>
      <c r="B22" s="304"/>
      <c r="C22" s="538"/>
      <c r="D22" s="538" t="s">
        <v>13</v>
      </c>
      <c r="E22" s="539" t="s">
        <v>170</v>
      </c>
      <c r="F22" s="220">
        <v>0.01</v>
      </c>
      <c r="G22" s="198">
        <f t="shared" si="0"/>
        <v>0</v>
      </c>
      <c r="H22" s="146"/>
      <c r="I22" s="237" t="str">
        <f>IF(F22&gt;K22,#REF!,"")</f>
        <v/>
      </c>
      <c r="J22" s="368"/>
      <c r="K22" s="425">
        <v>0.01</v>
      </c>
      <c r="L22" s="425"/>
      <c r="M22" s="425"/>
      <c r="N22" s="425"/>
      <c r="O22" s="426"/>
      <c r="P22" s="426"/>
      <c r="Q22" s="426"/>
      <c r="R22" s="426"/>
      <c r="S22" s="426"/>
      <c r="T22" s="426"/>
      <c r="U22" s="426"/>
      <c r="V22" s="426"/>
    </row>
    <row r="23" spans="1:22" ht="18.75" customHeight="1" thickBot="1" x14ac:dyDescent="0.4">
      <c r="A23" s="14"/>
      <c r="B23" s="306"/>
      <c r="C23" s="547"/>
      <c r="D23" s="547" t="s">
        <v>132</v>
      </c>
      <c r="E23" s="548" t="s">
        <v>325</v>
      </c>
      <c r="F23" s="220">
        <v>5.0000000000000001E-3</v>
      </c>
      <c r="G23" s="198">
        <f t="shared" si="0"/>
        <v>0</v>
      </c>
      <c r="H23" s="420"/>
      <c r="I23" s="320" t="str">
        <f>IF(F23&gt;K23,#REF!,"")</f>
        <v/>
      </c>
      <c r="J23" s="59"/>
      <c r="K23" s="425">
        <v>5.0000000000000001E-3</v>
      </c>
      <c r="L23" s="425"/>
      <c r="M23" s="425"/>
      <c r="N23" s="425"/>
      <c r="O23" s="426"/>
      <c r="P23" s="426"/>
      <c r="Q23" s="426"/>
      <c r="R23" s="426"/>
      <c r="S23" s="426"/>
      <c r="T23" s="426"/>
      <c r="U23" s="426"/>
      <c r="V23" s="426"/>
    </row>
    <row r="24" spans="1:22" ht="18.75" customHeight="1" thickBot="1" x14ac:dyDescent="0.4">
      <c r="A24" s="14"/>
      <c r="B24" s="364"/>
      <c r="C24" s="549" t="s">
        <v>5</v>
      </c>
      <c r="D24" s="550"/>
      <c r="E24" s="551"/>
      <c r="F24" s="163"/>
      <c r="G24" s="201">
        <f>G16+G14</f>
        <v>0</v>
      </c>
      <c r="H24" s="202">
        <f>IF(G9=0,0,G24/G9)</f>
        <v>0</v>
      </c>
      <c r="I24" s="240"/>
      <c r="J24" s="59"/>
      <c r="K24" s="425">
        <v>0.08</v>
      </c>
      <c r="L24" s="425"/>
      <c r="M24" s="425"/>
      <c r="N24" s="425"/>
      <c r="O24" s="426" t="s">
        <v>141</v>
      </c>
      <c r="P24" s="426">
        <v>150</v>
      </c>
      <c r="Q24" s="426"/>
      <c r="R24" s="426"/>
      <c r="S24" s="426"/>
      <c r="T24" s="426"/>
      <c r="U24" s="426"/>
      <c r="V24" s="426"/>
    </row>
    <row r="25" spans="1:22" ht="18.75" customHeight="1" thickBot="1" x14ac:dyDescent="0.4">
      <c r="A25" s="14"/>
      <c r="B25" s="301"/>
      <c r="C25" s="529" t="s">
        <v>133</v>
      </c>
      <c r="D25" s="540"/>
      <c r="E25" s="552">
        <v>0.05</v>
      </c>
      <c r="F25" s="220">
        <v>0.05</v>
      </c>
      <c r="G25" s="198">
        <f>F25*(G24-G23-G22)</f>
        <v>0</v>
      </c>
      <c r="H25" s="198">
        <f>IF(G9=0,0,G25/G9)</f>
        <v>0</v>
      </c>
      <c r="I25" s="319" t="str">
        <f>IF(F25&gt;K25,L25,IF(F25&lt;K25,M25,""))</f>
        <v/>
      </c>
      <c r="J25" s="59"/>
      <c r="K25" s="425">
        <v>0.05</v>
      </c>
      <c r="L25" s="425" t="s">
        <v>228</v>
      </c>
      <c r="M25" s="425" t="s">
        <v>457</v>
      </c>
      <c r="N25" s="425"/>
      <c r="O25" s="426" t="s">
        <v>142</v>
      </c>
      <c r="P25" s="426">
        <v>1000</v>
      </c>
      <c r="Q25" s="426"/>
      <c r="R25" s="426" t="s">
        <v>173</v>
      </c>
      <c r="S25" s="426"/>
      <c r="T25" s="426" t="s">
        <v>191</v>
      </c>
      <c r="U25" s="426"/>
      <c r="V25" s="426" t="s">
        <v>192</v>
      </c>
    </row>
    <row r="26" spans="1:22" ht="18.75" customHeight="1" thickBot="1" x14ac:dyDescent="0.4">
      <c r="A26" s="14"/>
      <c r="B26" s="301"/>
      <c r="C26" s="529" t="s">
        <v>259</v>
      </c>
      <c r="D26" s="553"/>
      <c r="E26" s="554"/>
      <c r="F26" s="421" t="str">
        <f>IF(G14=0,"",G26/G14-1)</f>
        <v/>
      </c>
      <c r="G26" s="199">
        <f>IF(G9=0,0,G24+G25)</f>
        <v>0</v>
      </c>
      <c r="H26" s="199">
        <f>IF(G9&gt;0,G26/G9,0)</f>
        <v>0</v>
      </c>
      <c r="I26" s="139"/>
      <c r="J26" s="59"/>
      <c r="K26" s="425"/>
      <c r="L26" s="425"/>
      <c r="M26" s="425"/>
      <c r="N26" s="425"/>
      <c r="O26" s="426"/>
      <c r="P26" s="426"/>
      <c r="Q26" s="426"/>
      <c r="R26" s="426" t="s">
        <v>510</v>
      </c>
      <c r="S26" s="426"/>
      <c r="T26" s="426"/>
      <c r="U26" s="426"/>
      <c r="V26" s="426" t="s">
        <v>523</v>
      </c>
    </row>
    <row r="27" spans="1:22" ht="36" customHeight="1" thickBot="1" x14ac:dyDescent="0.4">
      <c r="A27" s="59"/>
      <c r="B27" s="59"/>
      <c r="C27" s="59"/>
      <c r="D27" s="59"/>
      <c r="E27" s="292"/>
      <c r="F27" s="346"/>
      <c r="G27" s="346"/>
      <c r="H27" s="346"/>
      <c r="I27" s="59"/>
      <c r="J27" s="59"/>
      <c r="K27" s="432"/>
      <c r="L27" s="425"/>
      <c r="M27" s="425"/>
      <c r="N27" s="425"/>
      <c r="O27" s="426"/>
      <c r="P27" s="426">
        <f>IF(F37="",0,F37)</f>
        <v>0</v>
      </c>
      <c r="Q27" s="426"/>
      <c r="R27" s="426" t="s">
        <v>511</v>
      </c>
      <c r="S27" s="426" t="s">
        <v>512</v>
      </c>
      <c r="T27" s="426"/>
      <c r="U27" s="426"/>
      <c r="V27" s="426" t="s">
        <v>524</v>
      </c>
    </row>
    <row r="28" spans="1:22" ht="23.25" customHeight="1" thickBot="1" x14ac:dyDescent="0.45">
      <c r="A28" s="14"/>
      <c r="B28" s="525" t="s">
        <v>1</v>
      </c>
      <c r="C28" s="525"/>
      <c r="D28" s="527"/>
      <c r="E28" s="153"/>
      <c r="F28" s="130" t="s">
        <v>253</v>
      </c>
      <c r="G28" s="196">
        <f>SUM(G30:G32)</f>
        <v>0</v>
      </c>
      <c r="H28" s="132"/>
      <c r="I28" s="166"/>
      <c r="J28" s="59"/>
      <c r="K28" s="425"/>
      <c r="L28" s="425"/>
      <c r="M28" s="425"/>
      <c r="N28" s="425"/>
      <c r="O28" s="426" t="s">
        <v>472</v>
      </c>
      <c r="P28" s="431">
        <f>P27+F39+F41+F44+F45</f>
        <v>0.03</v>
      </c>
      <c r="Q28" s="426"/>
      <c r="R28" s="426" t="s">
        <v>513</v>
      </c>
      <c r="S28" s="426"/>
      <c r="T28" s="426"/>
      <c r="U28" s="426"/>
      <c r="V28" s="426" t="s">
        <v>525</v>
      </c>
    </row>
    <row r="29" spans="1:22" ht="18" customHeight="1" thickBot="1" x14ac:dyDescent="0.4">
      <c r="A29" s="14"/>
      <c r="B29" s="555"/>
      <c r="C29" s="556" t="s">
        <v>258</v>
      </c>
      <c r="D29" s="557"/>
      <c r="E29" s="767" t="s">
        <v>230</v>
      </c>
      <c r="F29" s="768"/>
      <c r="G29" s="154" t="s">
        <v>134</v>
      </c>
      <c r="H29" s="155" t="s">
        <v>234</v>
      </c>
      <c r="I29" s="134" t="s">
        <v>254</v>
      </c>
      <c r="J29" s="59"/>
      <c r="K29" s="425"/>
      <c r="L29" s="425"/>
      <c r="M29" s="425"/>
      <c r="N29" s="425"/>
      <c r="O29" s="426"/>
      <c r="P29" s="426"/>
      <c r="Q29" s="426"/>
      <c r="R29" s="426" t="s">
        <v>514</v>
      </c>
      <c r="S29" s="426"/>
      <c r="T29" s="426"/>
      <c r="U29" s="426"/>
      <c r="V29" s="426" t="s">
        <v>526</v>
      </c>
    </row>
    <row r="30" spans="1:22" ht="18" customHeight="1" thickBot="1" x14ac:dyDescent="0.4">
      <c r="A30" s="14"/>
      <c r="B30" s="558"/>
      <c r="C30" s="559"/>
      <c r="D30" s="560" t="str">
        <f>IF(E30="","","Building #1")</f>
        <v/>
      </c>
      <c r="E30" s="774" t="str">
        <f>IF('TAB 2 Project Specifications'!J18="","",'TAB 2 Project Specifications'!J18)</f>
        <v/>
      </c>
      <c r="F30" s="775"/>
      <c r="G30" s="203">
        <f>IF('TAB 2 Project Specifications'!D21="",0,'TAB 2 Project Specifications'!D21)</f>
        <v>0</v>
      </c>
      <c r="H30" s="219">
        <v>0</v>
      </c>
      <c r="I30" s="197" t="str">
        <f>IF('TAB 2 Project Specifications'!J19="","",'TAB 2 Project Specifications'!J19)</f>
        <v/>
      </c>
      <c r="J30" s="59"/>
      <c r="K30" s="425"/>
      <c r="L30" s="425"/>
      <c r="M30" s="425"/>
      <c r="N30" s="425"/>
      <c r="O30" s="426"/>
      <c r="P30" s="426"/>
      <c r="Q30" s="426"/>
      <c r="R30" s="426" t="s">
        <v>515</v>
      </c>
      <c r="S30" s="426"/>
      <c r="T30" s="426"/>
      <c r="U30" s="426"/>
      <c r="V30" s="426"/>
    </row>
    <row r="31" spans="1:22" ht="18" customHeight="1" thickBot="1" x14ac:dyDescent="0.4">
      <c r="A31" s="14"/>
      <c r="B31" s="558"/>
      <c r="C31" s="559"/>
      <c r="D31" s="560" t="str">
        <f>IF(E31="","","Building #2")</f>
        <v/>
      </c>
      <c r="E31" s="774" t="str">
        <f>IF('TAB 2 Project Specifications'!J31="","",'TAB 2 Project Specifications'!J31)</f>
        <v/>
      </c>
      <c r="F31" s="775"/>
      <c r="G31" s="203">
        <f>IF('TAB 2 Project Specifications'!D34="",0,'TAB 2 Project Specifications'!D34)</f>
        <v>0</v>
      </c>
      <c r="H31" s="219">
        <v>0</v>
      </c>
      <c r="I31" s="197" t="str">
        <f>IF('TAB 2 Project Specifications'!J32="","",'TAB 2 Project Specifications'!J32)</f>
        <v/>
      </c>
      <c r="J31" s="59"/>
      <c r="K31" s="425"/>
      <c r="L31" s="425"/>
      <c r="M31" s="425"/>
      <c r="N31" s="425"/>
      <c r="O31" s="426"/>
      <c r="P31" s="426"/>
      <c r="Q31" s="426"/>
      <c r="R31" s="426" t="s">
        <v>516</v>
      </c>
      <c r="S31" s="426" t="s">
        <v>512</v>
      </c>
      <c r="T31" s="426"/>
      <c r="U31" s="426"/>
      <c r="V31" s="426"/>
    </row>
    <row r="32" spans="1:22" ht="18" customHeight="1" thickBot="1" x14ac:dyDescent="0.4">
      <c r="A32" s="14"/>
      <c r="B32" s="561"/>
      <c r="C32" s="562"/>
      <c r="D32" s="563" t="str">
        <f>IF(E32="","","Building #3")</f>
        <v/>
      </c>
      <c r="E32" s="774" t="str">
        <f>IF('TAB 2 Project Specifications'!J44="","",'TAB 2 Project Specifications'!J44)</f>
        <v/>
      </c>
      <c r="F32" s="775"/>
      <c r="G32" s="203">
        <f>IF('TAB 2 Project Specifications'!D47="",0,'TAB 2 Project Specifications'!D47)</f>
        <v>0</v>
      </c>
      <c r="H32" s="219">
        <v>0</v>
      </c>
      <c r="I32" s="197" t="str">
        <f>IF('TAB 2 Project Specifications'!J45="","",'TAB 2 Project Specifications'!J45)</f>
        <v/>
      </c>
      <c r="J32" s="59"/>
      <c r="K32" s="425"/>
      <c r="L32" s="425"/>
      <c r="M32" s="425"/>
      <c r="N32" s="425"/>
      <c r="O32" s="426"/>
      <c r="P32" s="426"/>
      <c r="Q32" s="426"/>
      <c r="R32" s="426" t="s">
        <v>517</v>
      </c>
      <c r="S32" s="426"/>
      <c r="T32" s="426"/>
      <c r="U32" s="426"/>
      <c r="V32" s="426"/>
    </row>
    <row r="33" spans="1:22" ht="18" customHeight="1" thickBot="1" x14ac:dyDescent="0.4">
      <c r="A33" s="14"/>
      <c r="B33" s="564"/>
      <c r="C33" s="556" t="s">
        <v>502</v>
      </c>
      <c r="D33" s="565"/>
      <c r="E33" s="162"/>
      <c r="F33" s="417"/>
      <c r="G33" s="416">
        <f>G28</f>
        <v>0</v>
      </c>
      <c r="H33" s="219">
        <v>0</v>
      </c>
      <c r="I33" s="418"/>
      <c r="J33" s="59"/>
      <c r="K33" s="425"/>
      <c r="L33" s="425"/>
      <c r="M33" s="425"/>
      <c r="N33" s="425"/>
      <c r="O33" s="426"/>
      <c r="P33" s="426"/>
      <c r="Q33" s="426"/>
      <c r="R33" s="426" t="s">
        <v>518</v>
      </c>
      <c r="S33" s="426"/>
      <c r="T33" s="426"/>
      <c r="U33" s="426"/>
      <c r="V33" s="426"/>
    </row>
    <row r="34" spans="1:22" ht="25.5" customHeight="1" thickBot="1" x14ac:dyDescent="0.4">
      <c r="A34" s="14"/>
      <c r="B34" s="528"/>
      <c r="C34" s="527"/>
      <c r="D34" s="529"/>
      <c r="E34" s="132" t="s">
        <v>167</v>
      </c>
      <c r="F34" s="132" t="s">
        <v>246</v>
      </c>
      <c r="G34" s="133" t="s">
        <v>235</v>
      </c>
      <c r="H34" s="132" t="s">
        <v>234</v>
      </c>
      <c r="I34" s="423" t="s">
        <v>461</v>
      </c>
      <c r="J34" s="59"/>
      <c r="K34" s="425"/>
      <c r="L34" s="425"/>
      <c r="M34" s="425"/>
      <c r="N34" s="425"/>
      <c r="O34" s="426"/>
      <c r="P34" s="426"/>
      <c r="Q34" s="426"/>
      <c r="R34" s="426"/>
      <c r="S34" s="426"/>
      <c r="T34" s="426"/>
      <c r="U34" s="426"/>
      <c r="V34" s="426"/>
    </row>
    <row r="35" spans="1:22" ht="21.75" customHeight="1" thickBot="1" x14ac:dyDescent="0.4">
      <c r="A35" s="14"/>
      <c r="B35" s="304"/>
      <c r="C35" s="538"/>
      <c r="D35" s="538" t="s">
        <v>311</v>
      </c>
      <c r="E35" s="145" t="s">
        <v>310</v>
      </c>
      <c r="F35" s="220">
        <v>0.02</v>
      </c>
      <c r="G35" s="198">
        <f>F35*((G30*H30)+(G31*H31)+(G32*H32))</f>
        <v>0</v>
      </c>
      <c r="H35" s="146"/>
      <c r="I35" s="149" t="str">
        <f>IF(F35&gt;K35,L35,"")</f>
        <v/>
      </c>
      <c r="J35" s="59"/>
      <c r="K35" s="425">
        <v>2.7E-2</v>
      </c>
      <c r="L35" s="425" t="s">
        <v>312</v>
      </c>
      <c r="M35" s="433">
        <f>(G30*H30)+(G31*H31)+(G32*H32)</f>
        <v>0</v>
      </c>
      <c r="N35" s="425"/>
      <c r="O35" s="426"/>
      <c r="P35" s="426"/>
      <c r="Q35" s="426"/>
      <c r="R35" s="426"/>
      <c r="S35" s="426"/>
      <c r="T35" s="426"/>
      <c r="U35" s="426"/>
      <c r="V35" s="426"/>
    </row>
    <row r="36" spans="1:22" ht="18.75" customHeight="1" thickBot="1" x14ac:dyDescent="0.4">
      <c r="A36" s="14"/>
      <c r="B36" s="301"/>
      <c r="C36" s="529" t="s">
        <v>128</v>
      </c>
      <c r="D36" s="540"/>
      <c r="E36" s="137"/>
      <c r="F36" s="138"/>
      <c r="G36" s="199">
        <f>(G30*H30)+(G31*H31)+(G32*H32)+(G33*H33)+(G35)</f>
        <v>0</v>
      </c>
      <c r="H36" s="199">
        <f>IF(G28=0,0,G36/G28)</f>
        <v>0</v>
      </c>
      <c r="I36" s="241"/>
      <c r="J36" s="59"/>
      <c r="K36" s="425"/>
      <c r="L36" s="425"/>
      <c r="M36" s="425"/>
      <c r="N36" s="425"/>
      <c r="O36" s="426"/>
      <c r="P36" s="426"/>
      <c r="Q36" s="426"/>
      <c r="R36" s="426"/>
      <c r="S36" s="426"/>
      <c r="T36" s="426"/>
      <c r="U36" s="426"/>
      <c r="V36" s="426"/>
    </row>
    <row r="37" spans="1:22" ht="18.75" customHeight="1" thickBot="1" x14ac:dyDescent="0.4">
      <c r="A37" s="14"/>
      <c r="B37" s="302"/>
      <c r="C37" s="542"/>
      <c r="D37" s="542" t="s">
        <v>546</v>
      </c>
      <c r="E37" s="142"/>
      <c r="F37" s="483"/>
      <c r="G37" s="219">
        <v>0</v>
      </c>
      <c r="H37" s="144"/>
      <c r="I37" s="318" t="s">
        <v>547</v>
      </c>
      <c r="J37" s="59"/>
      <c r="K37" s="425">
        <v>0.02</v>
      </c>
      <c r="L37" s="425" t="s">
        <v>463</v>
      </c>
      <c r="M37" s="425"/>
      <c r="N37" s="425"/>
      <c r="O37" s="426"/>
      <c r="P37" s="426"/>
      <c r="Q37" s="426"/>
      <c r="R37" s="426"/>
      <c r="S37" s="426"/>
      <c r="T37" s="426"/>
      <c r="U37" s="426"/>
      <c r="V37" s="426"/>
    </row>
    <row r="38" spans="1:22" ht="18.75" customHeight="1" thickBot="1" x14ac:dyDescent="0.4">
      <c r="A38" s="14"/>
      <c r="B38" s="365"/>
      <c r="C38" s="358" t="s">
        <v>164</v>
      </c>
      <c r="D38" s="310"/>
      <c r="E38" s="415" t="s">
        <v>531</v>
      </c>
      <c r="F38" s="204">
        <f>IF(G38=0,0,G38/G36)</f>
        <v>0</v>
      </c>
      <c r="G38" s="199">
        <f>IF(G28="0","",G39+G40+G41+G42+G43+G44+G45)</f>
        <v>0</v>
      </c>
      <c r="H38" s="199">
        <f>IF(G28=0,0,G38/G28)</f>
        <v>0</v>
      </c>
      <c r="I38" s="241" t="str">
        <f>IF(F38&gt;K38,L38,"")</f>
        <v/>
      </c>
      <c r="J38" s="59"/>
      <c r="K38" s="425">
        <v>0.28999999999999998</v>
      </c>
      <c r="L38" s="425" t="s">
        <v>532</v>
      </c>
      <c r="M38" s="425"/>
      <c r="N38" s="425"/>
      <c r="O38" s="426"/>
      <c r="P38" s="426"/>
      <c r="Q38" s="426"/>
      <c r="R38" s="426"/>
      <c r="S38" s="426"/>
      <c r="T38" s="426"/>
      <c r="U38" s="426"/>
      <c r="V38" s="426"/>
    </row>
    <row r="39" spans="1:22" ht="18.75" customHeight="1" thickBot="1" x14ac:dyDescent="0.4">
      <c r="A39" s="14"/>
      <c r="B39" s="304"/>
      <c r="C39" s="538"/>
      <c r="D39" s="538" t="s">
        <v>135</v>
      </c>
      <c r="E39" s="145" t="s">
        <v>324</v>
      </c>
      <c r="F39" s="220">
        <v>0.01</v>
      </c>
      <c r="G39" s="198">
        <f>F39*G$36</f>
        <v>0</v>
      </c>
      <c r="H39" s="146"/>
      <c r="I39" s="237" t="str">
        <f>IF(F39&gt;K39,L39,"")</f>
        <v/>
      </c>
      <c r="J39" s="59"/>
      <c r="K39" s="425">
        <v>1.4999999999999999E-2</v>
      </c>
      <c r="L39" s="425" t="s">
        <v>323</v>
      </c>
      <c r="M39" s="425"/>
      <c r="N39" s="425"/>
      <c r="O39" s="426"/>
      <c r="P39" s="426"/>
      <c r="Q39" s="426"/>
      <c r="R39" s="426"/>
      <c r="S39" s="426"/>
      <c r="T39" s="426"/>
      <c r="U39" s="426"/>
      <c r="V39" s="426"/>
    </row>
    <row r="40" spans="1:22" ht="18.75" customHeight="1" thickBot="1" x14ac:dyDescent="0.4">
      <c r="A40" s="8"/>
      <c r="B40" s="545"/>
      <c r="C40" s="538"/>
      <c r="D40" s="538" t="s">
        <v>129</v>
      </c>
      <c r="E40" s="411" t="s">
        <v>442</v>
      </c>
      <c r="F40" s="220">
        <v>0.09</v>
      </c>
      <c r="G40" s="198">
        <f t="shared" ref="G40:G43" si="2">F40*G$36</f>
        <v>0</v>
      </c>
      <c r="H40" s="146"/>
      <c r="I40" s="237" t="str">
        <f>IF(F40&gt;K40,L40,"")</f>
        <v/>
      </c>
      <c r="J40" s="59"/>
      <c r="K40" s="425">
        <v>9.5000000000000001E-2</v>
      </c>
      <c r="L40" s="425" t="s">
        <v>473</v>
      </c>
      <c r="M40" s="425"/>
      <c r="N40" s="425"/>
      <c r="O40" s="426"/>
      <c r="P40" s="426"/>
      <c r="Q40" s="426"/>
      <c r="R40" s="426"/>
      <c r="S40" s="426"/>
      <c r="T40" s="426"/>
      <c r="U40" s="426"/>
      <c r="V40" s="426"/>
    </row>
    <row r="41" spans="1:22" ht="18.75" customHeight="1" thickBot="1" x14ac:dyDescent="0.4">
      <c r="A41" s="8"/>
      <c r="B41" s="545"/>
      <c r="C41" s="538"/>
      <c r="D41" s="538" t="s">
        <v>14</v>
      </c>
      <c r="E41" s="145" t="s">
        <v>169</v>
      </c>
      <c r="F41" s="220">
        <v>0.01</v>
      </c>
      <c r="G41" s="198">
        <f t="shared" si="2"/>
        <v>0</v>
      </c>
      <c r="H41" s="146"/>
      <c r="I41" s="237" t="str">
        <f>IF(F41&gt;K41,L41,"")</f>
        <v/>
      </c>
      <c r="J41" s="59"/>
      <c r="K41" s="425">
        <v>1.4999999999999999E-2</v>
      </c>
      <c r="L41" s="425" t="s">
        <v>462</v>
      </c>
      <c r="M41" s="425"/>
      <c r="N41" s="425"/>
      <c r="O41" s="426"/>
      <c r="P41" s="426"/>
      <c r="Q41" s="426"/>
      <c r="R41" s="426"/>
      <c r="S41" s="426"/>
      <c r="T41" s="426"/>
      <c r="U41" s="426"/>
      <c r="V41" s="426"/>
    </row>
    <row r="42" spans="1:22" ht="18.75" customHeight="1" thickBot="1" x14ac:dyDescent="0.4">
      <c r="A42" s="14"/>
      <c r="B42" s="304"/>
      <c r="C42" s="538"/>
      <c r="D42" s="538" t="s">
        <v>130</v>
      </c>
      <c r="E42" s="411" t="s">
        <v>500</v>
      </c>
      <c r="F42" s="220">
        <v>0.05</v>
      </c>
      <c r="G42" s="198">
        <f t="shared" si="2"/>
        <v>0</v>
      </c>
      <c r="H42" s="146"/>
      <c r="I42" s="239" t="str">
        <f>IF(F42&gt;K42,L42,"")</f>
        <v/>
      </c>
      <c r="J42" s="59"/>
      <c r="K42" s="425">
        <v>0.05</v>
      </c>
      <c r="L42" s="425" t="s">
        <v>322</v>
      </c>
      <c r="M42" s="425"/>
      <c r="N42" s="425"/>
      <c r="O42" s="426"/>
      <c r="P42" s="426"/>
      <c r="Q42" s="426"/>
      <c r="R42" s="426"/>
      <c r="S42" s="426"/>
      <c r="T42" s="426"/>
      <c r="U42" s="426"/>
      <c r="V42" s="426"/>
    </row>
    <row r="43" spans="1:22" ht="18.75" customHeight="1" thickBot="1" x14ac:dyDescent="0.4">
      <c r="A43" s="14"/>
      <c r="B43" s="304"/>
      <c r="C43" s="538"/>
      <c r="D43" s="538" t="s">
        <v>131</v>
      </c>
      <c r="E43" s="411" t="s">
        <v>501</v>
      </c>
      <c r="F43" s="220">
        <v>0.1</v>
      </c>
      <c r="G43" s="198">
        <f t="shared" si="2"/>
        <v>0</v>
      </c>
      <c r="H43" s="146"/>
      <c r="I43" s="237" t="str">
        <f>IF(F43&gt;K43,L43,IF(F43&lt;K46,M43,""))</f>
        <v/>
      </c>
      <c r="J43" s="59"/>
      <c r="K43" s="425">
        <v>0.12</v>
      </c>
      <c r="L43" s="425" t="s">
        <v>227</v>
      </c>
      <c r="M43" s="425" t="s">
        <v>460</v>
      </c>
      <c r="N43" s="425"/>
      <c r="O43" s="426"/>
      <c r="P43" s="426"/>
      <c r="Q43" s="426"/>
      <c r="R43" s="426"/>
      <c r="S43" s="426"/>
      <c r="T43" s="426"/>
      <c r="U43" s="426"/>
      <c r="V43" s="426"/>
    </row>
    <row r="44" spans="1:22" ht="18.75" customHeight="1" thickBot="1" x14ac:dyDescent="0.4">
      <c r="A44" s="14"/>
      <c r="B44" s="304"/>
      <c r="C44" s="538"/>
      <c r="D44" s="538" t="s">
        <v>13</v>
      </c>
      <c r="E44" s="145" t="s">
        <v>170</v>
      </c>
      <c r="F44" s="220">
        <v>7.4999999999999997E-3</v>
      </c>
      <c r="G44" s="198">
        <f>F44*G$36</f>
        <v>0</v>
      </c>
      <c r="H44" s="146"/>
      <c r="I44" s="237" t="str">
        <f>IF(F44&gt;K44,L44,"")</f>
        <v/>
      </c>
      <c r="J44" s="59"/>
      <c r="K44" s="425">
        <v>0.01</v>
      </c>
      <c r="L44" s="425" t="s">
        <v>529</v>
      </c>
      <c r="M44" s="425"/>
      <c r="N44" s="425"/>
      <c r="O44" s="426"/>
      <c r="P44" s="426"/>
      <c r="Q44" s="426"/>
      <c r="R44" s="426"/>
      <c r="S44" s="426"/>
      <c r="T44" s="426"/>
      <c r="U44" s="426"/>
      <c r="V44" s="426"/>
    </row>
    <row r="45" spans="1:22" ht="18.75" customHeight="1" thickBot="1" x14ac:dyDescent="0.4">
      <c r="A45" s="14"/>
      <c r="B45" s="306"/>
      <c r="C45" s="547"/>
      <c r="D45" s="547" t="s">
        <v>132</v>
      </c>
      <c r="E45" s="419" t="s">
        <v>325</v>
      </c>
      <c r="F45" s="220">
        <v>2.5000000000000001E-3</v>
      </c>
      <c r="G45" s="198">
        <f>F45*G$36</f>
        <v>0</v>
      </c>
      <c r="H45" s="420"/>
      <c r="I45" s="320" t="str">
        <f>IF(F45&gt;K45,L45,"")</f>
        <v/>
      </c>
      <c r="J45" s="59"/>
      <c r="K45" s="425">
        <v>5.0000000000000001E-3</v>
      </c>
      <c r="L45" s="425" t="s">
        <v>530</v>
      </c>
      <c r="M45" s="425"/>
      <c r="N45" s="425"/>
      <c r="O45" s="426"/>
      <c r="P45" s="426"/>
      <c r="Q45" s="426"/>
      <c r="R45" s="426"/>
      <c r="S45" s="426"/>
      <c r="T45" s="426"/>
      <c r="U45" s="426"/>
      <c r="V45" s="426"/>
    </row>
    <row r="46" spans="1:22" ht="18.75" customHeight="1" thickBot="1" x14ac:dyDescent="0.4">
      <c r="A46" s="14"/>
      <c r="B46" s="364"/>
      <c r="C46" s="549" t="s">
        <v>5</v>
      </c>
      <c r="D46" s="550"/>
      <c r="E46" s="150"/>
      <c r="F46" s="163"/>
      <c r="G46" s="201">
        <f>G38+G36</f>
        <v>0</v>
      </c>
      <c r="H46" s="202">
        <f>IF(G28=0,0,G46/G28)</f>
        <v>0</v>
      </c>
      <c r="I46" s="321"/>
      <c r="J46" s="59"/>
      <c r="K46" s="425">
        <v>0.08</v>
      </c>
      <c r="L46" s="425"/>
      <c r="M46" s="425"/>
      <c r="N46" s="425"/>
      <c r="O46" s="426"/>
      <c r="P46" s="426"/>
      <c r="Q46" s="426"/>
      <c r="R46" s="426"/>
      <c r="S46" s="426"/>
      <c r="T46" s="426"/>
      <c r="U46" s="426"/>
      <c r="V46" s="426"/>
    </row>
    <row r="47" spans="1:22" ht="18.75" customHeight="1" thickBot="1" x14ac:dyDescent="0.4">
      <c r="A47" s="14"/>
      <c r="B47" s="301"/>
      <c r="C47" s="529" t="s">
        <v>133</v>
      </c>
      <c r="D47" s="540"/>
      <c r="E47" s="151">
        <v>0.1</v>
      </c>
      <c r="F47" s="220">
        <v>0.1</v>
      </c>
      <c r="G47" s="465">
        <f>F47*(G46-G45-G44)</f>
        <v>0</v>
      </c>
      <c r="H47" s="198">
        <f>IF(G28=0,0,G47/G28)</f>
        <v>0</v>
      </c>
      <c r="I47" s="322" t="str">
        <f>IF(F47&gt;K47,L47,IF(F47&lt;K47,M47,""))</f>
        <v/>
      </c>
      <c r="J47" s="59"/>
      <c r="K47" s="425">
        <v>0.1</v>
      </c>
      <c r="L47" s="425" t="s">
        <v>459</v>
      </c>
      <c r="M47" s="425" t="s">
        <v>458</v>
      </c>
      <c r="N47" s="425"/>
      <c r="O47" s="426"/>
      <c r="P47" s="426"/>
      <c r="Q47" s="426"/>
      <c r="R47" s="426"/>
      <c r="S47" s="426"/>
      <c r="T47" s="426"/>
      <c r="U47" s="426"/>
      <c r="V47" s="426"/>
    </row>
    <row r="48" spans="1:22" ht="18.75" customHeight="1" thickBot="1" x14ac:dyDescent="0.4">
      <c r="A48" s="14"/>
      <c r="B48" s="301"/>
      <c r="C48" s="529" t="s">
        <v>260</v>
      </c>
      <c r="D48" s="553"/>
      <c r="E48" s="152"/>
      <c r="F48" s="421" t="str">
        <f>IF(G36=0,"",G48/G36-1)</f>
        <v/>
      </c>
      <c r="G48" s="199">
        <f>IF(G28=0,0,G46+G47)</f>
        <v>0</v>
      </c>
      <c r="H48" s="199">
        <f>IF(G28=0, 0, G48/(G28))</f>
        <v>0</v>
      </c>
      <c r="I48" s="322"/>
      <c r="J48" s="59"/>
      <c r="K48" s="425"/>
      <c r="L48" s="425"/>
      <c r="M48" s="425"/>
      <c r="N48" s="425"/>
      <c r="O48" s="426"/>
      <c r="P48" s="426"/>
      <c r="Q48" s="426"/>
      <c r="R48" s="426"/>
      <c r="S48" s="426"/>
      <c r="T48" s="426"/>
      <c r="U48" s="426"/>
      <c r="V48" s="426"/>
    </row>
    <row r="49" spans="1:22" ht="24.75" customHeight="1" x14ac:dyDescent="0.35">
      <c r="A49" s="59"/>
      <c r="B49" s="59"/>
      <c r="C49" s="354"/>
      <c r="D49" s="59"/>
      <c r="E49" s="355"/>
      <c r="F49" s="310"/>
      <c r="G49" s="356"/>
      <c r="H49" s="356"/>
      <c r="I49" s="357"/>
      <c r="J49" s="59"/>
      <c r="K49" s="428"/>
      <c r="L49" s="425"/>
      <c r="M49" s="425"/>
      <c r="N49" s="425"/>
      <c r="O49" s="426"/>
      <c r="P49" s="426"/>
      <c r="Q49" s="426"/>
      <c r="R49" s="426"/>
      <c r="S49" s="426"/>
      <c r="T49" s="426"/>
      <c r="U49" s="426"/>
      <c r="V49" s="426"/>
    </row>
    <row r="50" spans="1:22" ht="9" customHeight="1" thickBot="1" x14ac:dyDescent="0.4">
      <c r="A50" s="59"/>
      <c r="B50" s="59"/>
      <c r="C50" s="358"/>
      <c r="D50" s="59"/>
      <c r="E50" s="61"/>
      <c r="F50" s="310"/>
      <c r="G50" s="359"/>
      <c r="H50" s="359"/>
      <c r="I50" s="59"/>
      <c r="J50" s="59"/>
      <c r="K50" s="425"/>
      <c r="L50" s="425"/>
      <c r="M50" s="425"/>
      <c r="N50" s="425"/>
      <c r="O50" s="426"/>
      <c r="P50" s="426"/>
      <c r="Q50" s="426"/>
      <c r="R50" s="426"/>
      <c r="S50" s="426"/>
      <c r="T50" s="426"/>
      <c r="U50" s="426"/>
      <c r="V50" s="426"/>
    </row>
    <row r="51" spans="1:22" ht="18.75" customHeight="1" thickBot="1" x14ac:dyDescent="0.4">
      <c r="A51" s="14"/>
      <c r="B51" s="119" t="s">
        <v>2</v>
      </c>
      <c r="C51" s="129"/>
      <c r="D51" s="601"/>
      <c r="E51" s="776" t="str">
        <f>IF('TAB 2 Project Specifications'!G60="","",'TAB 2 Project Specifications'!G60)</f>
        <v/>
      </c>
      <c r="F51" s="775"/>
      <c r="G51" s="603" t="s">
        <v>134</v>
      </c>
      <c r="H51" s="203">
        <f>'TAB 2 Project Specifications'!D62</f>
        <v>0</v>
      </c>
      <c r="I51" s="59"/>
      <c r="J51" s="59"/>
      <c r="K51" s="425"/>
      <c r="L51" s="425"/>
      <c r="M51" s="425"/>
      <c r="N51" s="425"/>
      <c r="O51" s="426"/>
      <c r="P51" s="426"/>
      <c r="Q51" s="426"/>
      <c r="R51" s="426"/>
      <c r="S51" s="426"/>
      <c r="T51" s="426"/>
      <c r="U51" s="426"/>
      <c r="V51" s="426"/>
    </row>
    <row r="52" spans="1:22" ht="15" customHeight="1" thickBot="1" x14ac:dyDescent="0.4">
      <c r="A52" s="14"/>
      <c r="B52" s="567"/>
      <c r="C52" s="358"/>
      <c r="D52" s="358"/>
      <c r="E52" s="566"/>
      <c r="F52" s="535"/>
      <c r="G52" s="602" t="s">
        <v>6</v>
      </c>
      <c r="H52" s="157" t="s">
        <v>218</v>
      </c>
      <c r="I52" s="59"/>
      <c r="J52" s="59"/>
      <c r="K52" s="425"/>
      <c r="L52" s="425"/>
      <c r="M52" s="425"/>
      <c r="N52" s="425"/>
      <c r="O52" s="426"/>
      <c r="P52" s="426"/>
      <c r="Q52" s="426"/>
      <c r="R52" s="426"/>
      <c r="S52" s="426"/>
      <c r="T52" s="426"/>
      <c r="U52" s="426"/>
      <c r="V52" s="426"/>
    </row>
    <row r="53" spans="1:22" ht="15" customHeight="1" thickBot="1" x14ac:dyDescent="0.4">
      <c r="A53" s="14"/>
      <c r="B53" s="573"/>
      <c r="C53" s="559"/>
      <c r="D53" s="538" t="s">
        <v>499</v>
      </c>
      <c r="E53" s="604"/>
      <c r="F53" s="605"/>
      <c r="G53" s="481">
        <f>H51*H53</f>
        <v>0</v>
      </c>
      <c r="H53" s="219">
        <v>0</v>
      </c>
      <c r="I53" s="59"/>
      <c r="J53" s="59"/>
      <c r="K53" s="425"/>
      <c r="L53" s="425"/>
      <c r="M53" s="425"/>
      <c r="N53" s="425"/>
      <c r="O53" s="426"/>
      <c r="P53" s="426"/>
      <c r="Q53" s="426"/>
      <c r="R53" s="426"/>
      <c r="S53" s="426"/>
      <c r="T53" s="426"/>
      <c r="U53" s="426"/>
      <c r="V53" s="426"/>
    </row>
    <row r="54" spans="1:22" ht="15" customHeight="1" thickBot="1" x14ac:dyDescent="0.4">
      <c r="A54" s="14"/>
      <c r="B54" s="606"/>
      <c r="C54" s="562"/>
      <c r="D54" s="547" t="s">
        <v>2</v>
      </c>
      <c r="E54" s="607"/>
      <c r="F54" s="608"/>
      <c r="G54" s="481">
        <f>H51*H54</f>
        <v>0</v>
      </c>
      <c r="H54" s="219">
        <v>0</v>
      </c>
      <c r="I54" s="59"/>
      <c r="J54" s="59"/>
      <c r="K54" s="425"/>
      <c r="L54" s="425"/>
      <c r="M54" s="425"/>
      <c r="N54" s="425"/>
      <c r="O54" s="426"/>
      <c r="P54" s="426"/>
      <c r="Q54" s="426"/>
      <c r="R54" s="426"/>
      <c r="S54" s="426"/>
      <c r="T54" s="426"/>
      <c r="U54" s="426"/>
      <c r="V54" s="426"/>
    </row>
    <row r="55" spans="1:22" ht="20.25" customHeight="1" thickBot="1" x14ac:dyDescent="0.4">
      <c r="A55" s="14"/>
      <c r="B55" s="64"/>
      <c r="C55" s="131" t="s">
        <v>236</v>
      </c>
      <c r="D55" s="65"/>
      <c r="E55" s="527"/>
      <c r="F55" s="540"/>
      <c r="G55" s="205">
        <f>G53+G54</f>
        <v>0</v>
      </c>
      <c r="H55" s="199">
        <f>I51*I54</f>
        <v>0</v>
      </c>
      <c r="I55" s="59"/>
      <c r="J55" s="59"/>
      <c r="K55" s="425"/>
      <c r="L55" s="425"/>
      <c r="M55" s="425"/>
      <c r="N55" s="425"/>
      <c r="O55" s="426"/>
      <c r="P55" s="426"/>
      <c r="Q55" s="426"/>
      <c r="R55" s="426"/>
      <c r="S55" s="426"/>
      <c r="T55" s="426"/>
      <c r="U55" s="426"/>
      <c r="V55" s="426"/>
    </row>
    <row r="56" spans="1:22" ht="3" customHeight="1" x14ac:dyDescent="0.35">
      <c r="A56" s="23"/>
      <c r="B56" s="23"/>
      <c r="C56" s="23"/>
      <c r="D56" s="23"/>
      <c r="E56" s="23"/>
      <c r="F56" s="23"/>
      <c r="G56" s="23"/>
      <c r="H56" s="23"/>
      <c r="I56" s="23"/>
      <c r="J56" s="23"/>
      <c r="K56" s="425"/>
      <c r="L56" s="425"/>
      <c r="M56" s="425"/>
      <c r="N56" s="425"/>
      <c r="O56" s="426"/>
      <c r="P56" s="426"/>
      <c r="Q56" s="426"/>
      <c r="R56" s="426"/>
      <c r="S56" s="426"/>
      <c r="T56" s="426"/>
      <c r="U56" s="426"/>
      <c r="V56" s="426"/>
    </row>
    <row r="57" spans="1:22" ht="57.75" customHeight="1" thickBot="1" x14ac:dyDescent="0.4">
      <c r="A57" s="406" t="s">
        <v>248</v>
      </c>
      <c r="B57" s="61"/>
      <c r="C57" s="61"/>
      <c r="D57" s="61"/>
      <c r="E57" s="279"/>
      <c r="F57" s="351"/>
      <c r="G57" s="360"/>
      <c r="H57" s="360"/>
      <c r="I57" s="353" t="str">
        <f>'TAB 1 Project ID &amp; Exec Summary'!I1</f>
        <v>USG CAPITAL PLAN -  FY 21-24 PROJECT TEMPLATE</v>
      </c>
      <c r="J57" s="23"/>
      <c r="K57" s="425"/>
      <c r="L57" s="425"/>
      <c r="M57" s="425"/>
      <c r="N57" s="425"/>
      <c r="O57" s="426"/>
      <c r="P57" s="426"/>
      <c r="Q57" s="426"/>
      <c r="R57" s="426"/>
      <c r="S57" s="426"/>
      <c r="T57" s="426"/>
      <c r="U57" s="426"/>
      <c r="V57" s="426"/>
    </row>
    <row r="58" spans="1:22" ht="24.75" customHeight="1" thickBot="1" x14ac:dyDescent="0.55000000000000004">
      <c r="A58" s="73"/>
      <c r="B58" s="59"/>
      <c r="C58" s="59"/>
      <c r="D58" s="206" t="str">
        <f>IF('TAB 1 Project ID &amp; Exec Summary'!$D$5="","",'TAB 1 Project ID &amp; Exec Summary'!$D$5)</f>
        <v/>
      </c>
      <c r="E58" s="194" t="str">
        <f>'TAB 4 Project Funding'!$I$4</f>
        <v/>
      </c>
      <c r="F58" s="189" t="str">
        <f>IF('TAB 1 Project ID &amp; Exec Summary'!$K$13="","",'TAB 1 Project ID &amp; Exec Summary'!$D$22)</f>
        <v/>
      </c>
      <c r="G58" s="769" t="s">
        <v>202</v>
      </c>
      <c r="H58" s="770"/>
      <c r="I58" s="771"/>
      <c r="J58" s="23"/>
      <c r="K58" s="425"/>
      <c r="L58" s="425"/>
      <c r="M58" s="425"/>
      <c r="N58" s="425"/>
      <c r="O58" s="426"/>
      <c r="P58" s="426"/>
      <c r="Q58" s="426"/>
      <c r="R58" s="426"/>
      <c r="S58" s="426"/>
      <c r="T58" s="426"/>
      <c r="U58" s="426"/>
      <c r="V58" s="426"/>
    </row>
    <row r="59" spans="1:22" ht="41.25" customHeight="1" x14ac:dyDescent="0.5">
      <c r="A59" s="73" t="s">
        <v>271</v>
      </c>
      <c r="B59" s="59"/>
      <c r="C59" s="59"/>
      <c r="D59" s="59"/>
      <c r="E59" s="59"/>
      <c r="F59" s="59"/>
      <c r="G59" s="59"/>
      <c r="H59" s="59"/>
      <c r="I59" s="59"/>
      <c r="J59" s="59"/>
      <c r="K59" s="425"/>
      <c r="L59" s="425"/>
      <c r="M59" s="425"/>
      <c r="N59" s="425"/>
      <c r="O59" s="426"/>
      <c r="P59" s="426"/>
      <c r="Q59" s="426"/>
      <c r="R59" s="426"/>
      <c r="S59" s="426"/>
      <c r="T59" s="426"/>
      <c r="U59" s="426"/>
      <c r="V59" s="426"/>
    </row>
    <row r="60" spans="1:22" ht="21" customHeight="1" thickBot="1" x14ac:dyDescent="0.4">
      <c r="A60" s="14"/>
      <c r="B60" s="59"/>
      <c r="C60" s="59"/>
      <c r="D60" s="59"/>
      <c r="E60" s="59"/>
      <c r="F60" s="59"/>
      <c r="G60" s="59"/>
      <c r="H60" s="59"/>
      <c r="I60" s="59"/>
      <c r="J60" s="59"/>
      <c r="K60" s="425"/>
      <c r="L60" s="425"/>
      <c r="M60" s="425"/>
      <c r="N60" s="425"/>
      <c r="O60" s="426"/>
      <c r="P60" s="426"/>
      <c r="Q60" s="426"/>
      <c r="R60" s="426"/>
      <c r="S60" s="426"/>
      <c r="T60" s="426"/>
      <c r="U60" s="426"/>
      <c r="V60" s="426"/>
    </row>
    <row r="61" spans="1:22" ht="19.5" customHeight="1" x14ac:dyDescent="0.35">
      <c r="A61" s="14"/>
      <c r="B61" s="569" t="s">
        <v>3</v>
      </c>
      <c r="C61" s="570"/>
      <c r="D61" s="571"/>
      <c r="E61" s="572"/>
      <c r="F61" s="580"/>
      <c r="G61" s="572"/>
      <c r="H61" s="581"/>
      <c r="I61" s="59"/>
      <c r="J61" s="59"/>
      <c r="K61" s="425"/>
      <c r="L61" s="425"/>
      <c r="M61" s="425"/>
      <c r="N61" s="425"/>
      <c r="P61" s="426"/>
      <c r="Q61" s="426"/>
      <c r="R61" s="426"/>
      <c r="S61" s="426"/>
      <c r="T61" s="426"/>
      <c r="U61" s="426"/>
      <c r="V61" s="426"/>
    </row>
    <row r="62" spans="1:22" ht="15" customHeight="1" thickBot="1" x14ac:dyDescent="0.4">
      <c r="A62" s="14"/>
      <c r="B62" s="573"/>
      <c r="C62" s="559"/>
      <c r="D62" s="559"/>
      <c r="E62" s="574" t="s">
        <v>223</v>
      </c>
      <c r="F62" s="582" t="s">
        <v>203</v>
      </c>
      <c r="G62" s="582" t="s">
        <v>6</v>
      </c>
      <c r="H62" s="583" t="s">
        <v>241</v>
      </c>
      <c r="I62" s="59"/>
      <c r="J62" s="59"/>
      <c r="K62" s="425"/>
      <c r="L62" s="425"/>
      <c r="M62" s="425"/>
      <c r="N62" s="425"/>
      <c r="O62" s="426"/>
      <c r="P62" s="426"/>
      <c r="Q62" s="426"/>
      <c r="R62" s="426"/>
      <c r="S62" s="426"/>
      <c r="T62" s="426"/>
      <c r="U62" s="426"/>
      <c r="V62" s="426"/>
    </row>
    <row r="63" spans="1:22" ht="18.75" customHeight="1" thickBot="1" x14ac:dyDescent="0.45">
      <c r="A63" s="14"/>
      <c r="B63" s="575"/>
      <c r="C63" s="559"/>
      <c r="D63" s="538" t="s">
        <v>455</v>
      </c>
      <c r="E63" s="576" t="s">
        <v>256</v>
      </c>
      <c r="F63" s="203">
        <f>'TAB 2 Project Specifications'!B72</f>
        <v>0</v>
      </c>
      <c r="G63" s="198">
        <f>F63*+H63</f>
        <v>0</v>
      </c>
      <c r="H63" s="219">
        <v>0</v>
      </c>
      <c r="I63" s="363" t="str">
        <f>IF(F63=0,"",IF(H63&gt;0,"",L63))</f>
        <v/>
      </c>
      <c r="J63" s="59"/>
      <c r="K63" s="425">
        <v>22000</v>
      </c>
      <c r="L63" s="425" t="s">
        <v>308</v>
      </c>
      <c r="M63" s="425"/>
      <c r="N63" s="425"/>
      <c r="P63" s="426"/>
      <c r="Q63" s="426"/>
      <c r="R63" s="426"/>
      <c r="S63" s="426"/>
      <c r="T63" s="426"/>
      <c r="U63" s="426"/>
      <c r="V63" s="426"/>
    </row>
    <row r="64" spans="1:22" ht="18.75" customHeight="1" thickBot="1" x14ac:dyDescent="0.45">
      <c r="A64" s="14"/>
      <c r="B64" s="575"/>
      <c r="C64" s="559"/>
      <c r="D64" s="538" t="s">
        <v>166</v>
      </c>
      <c r="E64" s="576" t="s">
        <v>257</v>
      </c>
      <c r="F64" s="203">
        <f>'TAB 2 Project Specifications'!B74</f>
        <v>0</v>
      </c>
      <c r="G64" s="198">
        <f>+H64*F64</f>
        <v>0</v>
      </c>
      <c r="H64" s="219">
        <v>0</v>
      </c>
      <c r="I64" s="363" t="str">
        <f>IF(F64=0,"",IF(H64&gt;0,"",L64))</f>
        <v/>
      </c>
      <c r="J64" s="59"/>
      <c r="K64" s="425">
        <v>4000</v>
      </c>
      <c r="L64" s="425" t="s">
        <v>307</v>
      </c>
      <c r="M64" s="425"/>
      <c r="N64" s="425"/>
      <c r="O64" s="426"/>
      <c r="P64" s="426"/>
      <c r="Q64" s="426"/>
      <c r="R64" s="426"/>
      <c r="S64" s="426"/>
      <c r="T64" s="426"/>
      <c r="U64" s="426"/>
      <c r="V64" s="426"/>
    </row>
    <row r="65" spans="1:22" ht="18.75" customHeight="1" thickBot="1" x14ac:dyDescent="0.45">
      <c r="A65" s="14"/>
      <c r="B65" s="577"/>
      <c r="C65" s="358" t="s">
        <v>333</v>
      </c>
      <c r="D65" s="310"/>
      <c r="E65" s="578"/>
      <c r="F65" s="156"/>
      <c r="G65" s="202">
        <f>G63+G64</f>
        <v>0</v>
      </c>
      <c r="H65" s="198" t="str">
        <f>IF((F63+F64)&gt;0,G65/(F63+F64),"")</f>
        <v/>
      </c>
      <c r="I65" s="59"/>
      <c r="J65" s="59"/>
      <c r="K65" s="425"/>
      <c r="L65" s="425"/>
      <c r="M65" s="425"/>
      <c r="N65" s="425"/>
      <c r="O65" s="426"/>
      <c r="P65" s="426"/>
      <c r="Q65" s="426"/>
      <c r="R65" s="426"/>
      <c r="S65" s="426"/>
      <c r="T65" s="426"/>
      <c r="U65" s="426"/>
      <c r="V65" s="426"/>
    </row>
    <row r="66" spans="1:22" ht="18.600000000000001" customHeight="1" thickBot="1" x14ac:dyDescent="0.45">
      <c r="A66" s="14"/>
      <c r="B66" s="575"/>
      <c r="C66" s="579" t="s">
        <v>332</v>
      </c>
      <c r="D66" s="538"/>
      <c r="E66" s="578"/>
      <c r="F66" s="158"/>
      <c r="G66" s="219">
        <v>0</v>
      </c>
      <c r="H66" s="364"/>
      <c r="I66" s="59"/>
      <c r="J66" s="59"/>
      <c r="K66" s="425"/>
      <c r="L66" s="425"/>
      <c r="M66" s="425"/>
      <c r="N66" s="425"/>
      <c r="O66" s="426"/>
      <c r="P66" s="426"/>
      <c r="Q66" s="426"/>
      <c r="R66" s="426"/>
      <c r="S66" s="426"/>
      <c r="T66" s="426"/>
      <c r="U66" s="426"/>
      <c r="V66" s="426"/>
    </row>
    <row r="67" spans="1:22" ht="18.75" customHeight="1" thickBot="1" x14ac:dyDescent="0.45">
      <c r="A67" s="14"/>
      <c r="B67" s="575"/>
      <c r="C67" s="579" t="s">
        <v>334</v>
      </c>
      <c r="D67" s="538"/>
      <c r="E67" s="578"/>
      <c r="F67" s="158"/>
      <c r="G67" s="219">
        <v>0</v>
      </c>
      <c r="H67" s="365"/>
      <c r="I67" s="59"/>
      <c r="J67" s="59"/>
      <c r="K67" s="425"/>
      <c r="L67" s="425"/>
      <c r="M67" s="425"/>
      <c r="N67" s="425"/>
      <c r="O67" s="426"/>
      <c r="P67" s="426"/>
      <c r="Q67" s="426"/>
      <c r="R67" s="426"/>
      <c r="S67" s="426"/>
      <c r="T67" s="426"/>
      <c r="U67" s="426"/>
      <c r="V67" s="426"/>
    </row>
    <row r="68" spans="1:22" ht="18.75" customHeight="1" thickBot="1" x14ac:dyDescent="0.45">
      <c r="A68" s="14"/>
      <c r="B68" s="575"/>
      <c r="C68" s="559" t="s">
        <v>335</v>
      </c>
      <c r="D68" s="538"/>
      <c r="E68" s="578"/>
      <c r="F68" s="158"/>
      <c r="G68" s="219">
        <v>0</v>
      </c>
      <c r="H68" s="365"/>
      <c r="I68" s="59"/>
      <c r="J68" s="59"/>
      <c r="K68" s="425"/>
      <c r="L68" s="425"/>
      <c r="M68" s="425"/>
      <c r="N68" s="425"/>
      <c r="O68" s="426"/>
      <c r="P68" s="426"/>
      <c r="Q68" s="426"/>
      <c r="R68" s="426"/>
      <c r="S68" s="426"/>
      <c r="T68" s="426"/>
      <c r="U68" s="426"/>
      <c r="V68" s="426"/>
    </row>
    <row r="69" spans="1:22" ht="18.75" customHeight="1" thickBot="1" x14ac:dyDescent="0.4">
      <c r="A69" s="14"/>
      <c r="B69" s="301"/>
      <c r="C69" s="529" t="s">
        <v>237</v>
      </c>
      <c r="D69" s="540"/>
      <c r="E69" s="540"/>
      <c r="F69" s="138"/>
      <c r="G69" s="199">
        <f>G65+G66+G67+G68</f>
        <v>0</v>
      </c>
      <c r="H69" s="366"/>
      <c r="I69" s="59"/>
      <c r="J69" s="59"/>
      <c r="K69" s="425"/>
      <c r="L69" s="425"/>
      <c r="M69" s="425"/>
      <c r="N69" s="425"/>
      <c r="O69" s="426"/>
      <c r="P69" s="426"/>
      <c r="Q69" s="426"/>
      <c r="R69" s="426"/>
      <c r="S69" s="426"/>
      <c r="T69" s="426"/>
      <c r="U69" s="426"/>
      <c r="V69" s="426"/>
    </row>
    <row r="70" spans="1:22" ht="24" customHeight="1" x14ac:dyDescent="0.35">
      <c r="A70" s="59"/>
      <c r="B70" s="361"/>
      <c r="C70" s="346"/>
      <c r="D70" s="346"/>
      <c r="E70" s="346"/>
      <c r="F70" s="346"/>
      <c r="G70" s="346"/>
      <c r="H70" s="346"/>
      <c r="I70" s="59"/>
      <c r="J70" s="59"/>
      <c r="K70" s="425"/>
      <c r="L70" s="425"/>
      <c r="M70" s="425"/>
      <c r="N70" s="425"/>
      <c r="O70" s="426"/>
      <c r="P70" s="426"/>
      <c r="Q70" s="426"/>
      <c r="R70" s="426"/>
      <c r="S70" s="426"/>
      <c r="T70" s="426"/>
      <c r="U70" s="426"/>
      <c r="V70" s="426"/>
    </row>
    <row r="71" spans="1:22" ht="26.25" customHeight="1" x14ac:dyDescent="0.5">
      <c r="A71" s="73" t="s">
        <v>272</v>
      </c>
      <c r="B71" s="346"/>
      <c r="C71" s="346"/>
      <c r="D71" s="346"/>
      <c r="E71" s="346"/>
      <c r="F71" s="346"/>
      <c r="G71" s="346"/>
      <c r="H71" s="346"/>
      <c r="I71" s="59"/>
      <c r="J71" s="59"/>
      <c r="K71" s="425"/>
      <c r="L71" s="425"/>
      <c r="M71" s="425"/>
      <c r="N71" s="425"/>
      <c r="O71" s="426"/>
      <c r="P71" s="426"/>
      <c r="Q71" s="426"/>
      <c r="R71" s="426"/>
      <c r="S71" s="426"/>
      <c r="T71" s="426"/>
      <c r="U71" s="426"/>
      <c r="V71" s="426"/>
    </row>
    <row r="72" spans="1:22" ht="24" customHeight="1" thickBot="1" x14ac:dyDescent="0.4">
      <c r="A72" s="59"/>
      <c r="B72" s="346"/>
      <c r="C72" s="346"/>
      <c r="D72" s="346"/>
      <c r="E72" s="346"/>
      <c r="F72" s="362"/>
      <c r="G72" s="346"/>
      <c r="H72" s="362"/>
      <c r="I72" s="59"/>
      <c r="J72" s="59"/>
      <c r="K72" s="425"/>
      <c r="L72" s="425"/>
      <c r="M72" s="425"/>
      <c r="N72" s="425"/>
      <c r="O72" s="426"/>
      <c r="P72" s="426"/>
      <c r="Q72" s="426"/>
      <c r="R72" s="426"/>
      <c r="S72" s="426"/>
      <c r="T72" s="426"/>
      <c r="U72" s="426"/>
      <c r="V72" s="426"/>
    </row>
    <row r="73" spans="1:22" ht="18.75" customHeight="1" thickBot="1" x14ac:dyDescent="0.4">
      <c r="A73" s="14"/>
      <c r="B73" s="584" t="s">
        <v>204</v>
      </c>
      <c r="C73" s="570"/>
      <c r="D73" s="571"/>
      <c r="E73" s="585" t="s">
        <v>15</v>
      </c>
      <c r="F73" s="203">
        <f>'TAB 2 Project Specifications'!B90</f>
        <v>0</v>
      </c>
      <c r="G73" s="589" t="s">
        <v>134</v>
      </c>
      <c r="H73" s="203">
        <f>'TAB 2 Project Specifications'!B92</f>
        <v>0</v>
      </c>
      <c r="I73" s="59"/>
      <c r="J73" s="59"/>
      <c r="K73" s="425"/>
      <c r="L73" s="425"/>
      <c r="M73" s="425"/>
      <c r="N73" s="425"/>
      <c r="O73" s="426"/>
      <c r="P73" s="426"/>
      <c r="Q73" s="426"/>
      <c r="R73" s="426"/>
      <c r="S73" s="426"/>
      <c r="T73" s="426"/>
      <c r="U73" s="426"/>
      <c r="V73" s="426"/>
    </row>
    <row r="74" spans="1:22" ht="15.75" customHeight="1" thickBot="1" x14ac:dyDescent="0.4">
      <c r="A74" s="14"/>
      <c r="B74" s="567"/>
      <c r="C74" s="358"/>
      <c r="D74" s="358"/>
      <c r="E74" s="568"/>
      <c r="F74" s="140"/>
      <c r="G74" s="590" t="s">
        <v>6</v>
      </c>
      <c r="H74" s="159" t="s">
        <v>168</v>
      </c>
      <c r="I74" s="59"/>
      <c r="J74" s="59"/>
      <c r="K74" s="425"/>
      <c r="L74" s="425"/>
      <c r="M74" s="425"/>
      <c r="N74" s="425"/>
      <c r="O74" s="426"/>
      <c r="P74" s="426"/>
      <c r="Q74" s="426"/>
      <c r="R74" s="426"/>
      <c r="S74" s="426"/>
      <c r="T74" s="426"/>
      <c r="U74" s="426"/>
      <c r="V74" s="426"/>
    </row>
    <row r="75" spans="1:22" ht="18.75" customHeight="1" thickBot="1" x14ac:dyDescent="0.45">
      <c r="A75" s="14"/>
      <c r="B75" s="534"/>
      <c r="C75" s="535"/>
      <c r="D75" s="536" t="s">
        <v>239</v>
      </c>
      <c r="E75" s="586"/>
      <c r="F75" s="160"/>
      <c r="G75" s="198">
        <f>+H75*F73</f>
        <v>0</v>
      </c>
      <c r="H75" s="219">
        <v>0</v>
      </c>
      <c r="I75" s="59"/>
      <c r="J75" s="59"/>
      <c r="K75" s="425"/>
      <c r="L75" s="425"/>
      <c r="M75" s="425"/>
      <c r="N75" s="425"/>
      <c r="O75" s="426"/>
      <c r="P75" s="426"/>
      <c r="Q75" s="426"/>
      <c r="R75" s="426"/>
      <c r="S75" s="426"/>
      <c r="T75" s="426"/>
      <c r="U75" s="426"/>
      <c r="V75" s="426"/>
    </row>
    <row r="76" spans="1:22" ht="18.75" customHeight="1" thickBot="1" x14ac:dyDescent="0.45">
      <c r="A76" s="14"/>
      <c r="B76" s="587"/>
      <c r="C76" s="562"/>
      <c r="D76" s="547" t="s">
        <v>240</v>
      </c>
      <c r="E76" s="588"/>
      <c r="F76" s="161"/>
      <c r="G76" s="198">
        <f>+H76*H73</f>
        <v>0</v>
      </c>
      <c r="H76" s="219">
        <v>0</v>
      </c>
      <c r="I76" s="59"/>
      <c r="J76" s="59"/>
      <c r="K76" s="425"/>
      <c r="L76" s="425"/>
      <c r="M76" s="425"/>
      <c r="N76" s="425"/>
      <c r="O76" s="426"/>
      <c r="P76" s="426"/>
      <c r="Q76" s="426"/>
      <c r="R76" s="426"/>
      <c r="S76" s="426"/>
      <c r="T76" s="426"/>
      <c r="U76" s="426"/>
      <c r="V76" s="426"/>
    </row>
    <row r="77" spans="1:22" ht="18.75" customHeight="1" thickBot="1" x14ac:dyDescent="0.4">
      <c r="A77" s="14"/>
      <c r="B77" s="301"/>
      <c r="C77" s="529" t="s">
        <v>238</v>
      </c>
      <c r="D77" s="553"/>
      <c r="E77" s="540"/>
      <c r="F77" s="138"/>
      <c r="G77" s="199">
        <f>G75+G76</f>
        <v>0</v>
      </c>
      <c r="H77" s="657"/>
      <c r="I77" s="59"/>
      <c r="J77" s="59"/>
      <c r="K77" s="425"/>
      <c r="L77" s="425"/>
      <c r="M77" s="425"/>
      <c r="N77" s="425"/>
      <c r="O77" s="426"/>
      <c r="P77" s="426"/>
      <c r="Q77" s="426"/>
      <c r="R77" s="426"/>
      <c r="S77" s="426"/>
      <c r="T77" s="426"/>
      <c r="U77" s="426"/>
      <c r="V77" s="426"/>
    </row>
    <row r="78" spans="1:22" ht="22.5" customHeight="1" x14ac:dyDescent="0.35">
      <c r="A78" s="59"/>
      <c r="B78" s="59"/>
      <c r="C78" s="59"/>
      <c r="D78" s="59"/>
      <c r="E78" s="59"/>
      <c r="F78" s="59"/>
      <c r="G78" s="59"/>
      <c r="H78" s="59"/>
      <c r="I78" s="59"/>
      <c r="J78" s="59"/>
      <c r="K78" s="425"/>
      <c r="L78" s="425"/>
      <c r="M78" s="425"/>
      <c r="N78" s="425"/>
      <c r="O78" s="426"/>
      <c r="P78" s="426"/>
      <c r="Q78" s="426"/>
      <c r="R78" s="426"/>
      <c r="S78" s="426"/>
      <c r="T78" s="426"/>
      <c r="U78" s="426"/>
      <c r="V78" s="426"/>
    </row>
    <row r="79" spans="1:22" ht="20.25" customHeight="1" thickBot="1" x14ac:dyDescent="0.4">
      <c r="A79" s="59"/>
      <c r="B79" s="59"/>
      <c r="C79" s="59"/>
      <c r="D79" s="59"/>
      <c r="E79" s="59"/>
      <c r="F79" s="59"/>
      <c r="G79" s="59"/>
      <c r="H79" s="59"/>
      <c r="I79" s="59"/>
      <c r="J79" s="59"/>
      <c r="K79" s="432"/>
      <c r="L79" s="425"/>
      <c r="M79" s="425"/>
      <c r="N79" s="425"/>
      <c r="O79" s="426"/>
      <c r="P79" s="426"/>
      <c r="Q79" s="426"/>
      <c r="R79" s="426"/>
      <c r="S79" s="426"/>
      <c r="T79" s="426"/>
      <c r="U79" s="426"/>
      <c r="V79" s="426"/>
    </row>
    <row r="80" spans="1:22" ht="25.5" customHeight="1" x14ac:dyDescent="0.35">
      <c r="A80" s="14"/>
      <c r="B80" s="591" t="s">
        <v>273</v>
      </c>
      <c r="C80" s="549"/>
      <c r="D80" s="592"/>
      <c r="E80" s="571"/>
      <c r="F80" s="550"/>
      <c r="G80" s="593"/>
      <c r="H80" s="593"/>
      <c r="I80" s="594"/>
      <c r="J80" s="59"/>
      <c r="K80" s="432"/>
      <c r="L80" s="425"/>
      <c r="M80" s="425"/>
      <c r="N80" s="425"/>
      <c r="O80" s="426"/>
      <c r="P80" s="426"/>
      <c r="Q80" s="426"/>
      <c r="R80" s="426"/>
      <c r="S80" s="426"/>
      <c r="T80" s="426"/>
      <c r="U80" s="426"/>
      <c r="V80" s="426"/>
    </row>
    <row r="81" spans="1:22" ht="18.75" customHeight="1" thickBot="1" x14ac:dyDescent="0.4">
      <c r="A81" s="14"/>
      <c r="B81" s="595"/>
      <c r="C81" s="596" t="s">
        <v>489</v>
      </c>
      <c r="D81" s="597"/>
      <c r="E81" s="351"/>
      <c r="F81" s="598"/>
      <c r="G81" s="599"/>
      <c r="H81" s="599"/>
      <c r="I81" s="600"/>
      <c r="J81" s="59"/>
      <c r="K81" s="432"/>
      <c r="L81" s="425"/>
      <c r="M81" s="425"/>
      <c r="N81" s="425"/>
      <c r="O81" s="426"/>
      <c r="P81" s="426"/>
      <c r="Q81" s="426"/>
      <c r="R81" s="426"/>
      <c r="S81" s="426"/>
      <c r="T81" s="426"/>
      <c r="U81" s="426"/>
      <c r="V81" s="426"/>
    </row>
    <row r="82" spans="1:22" ht="158.25" customHeight="1" thickBot="1" x14ac:dyDescent="0.4">
      <c r="A82" s="14"/>
      <c r="B82" s="764"/>
      <c r="C82" s="765"/>
      <c r="D82" s="765"/>
      <c r="E82" s="765"/>
      <c r="F82" s="765"/>
      <c r="G82" s="765"/>
      <c r="H82" s="765"/>
      <c r="I82" s="766"/>
      <c r="J82" s="59"/>
      <c r="K82" s="425"/>
      <c r="L82" s="425"/>
      <c r="M82" s="425"/>
      <c r="N82" s="425"/>
      <c r="O82" s="426"/>
      <c r="P82" s="426"/>
      <c r="Q82" s="426"/>
      <c r="R82" s="426"/>
      <c r="S82" s="426"/>
      <c r="T82" s="426"/>
      <c r="U82" s="426"/>
      <c r="V82" s="426"/>
    </row>
    <row r="83" spans="1:22" x14ac:dyDescent="0.35">
      <c r="A83" s="59"/>
      <c r="B83" s="59"/>
      <c r="C83" s="59"/>
      <c r="D83" s="59"/>
      <c r="E83" s="59"/>
      <c r="F83" s="59"/>
      <c r="G83" s="59"/>
      <c r="H83" s="59"/>
      <c r="I83" s="59"/>
      <c r="J83" s="59"/>
      <c r="K83" s="425"/>
      <c r="L83" s="425"/>
      <c r="M83" s="425"/>
      <c r="N83" s="425"/>
      <c r="O83" s="426"/>
      <c r="P83" s="426"/>
      <c r="Q83" s="426"/>
      <c r="R83" s="426"/>
      <c r="S83" s="426"/>
      <c r="T83" s="426"/>
      <c r="U83" s="426"/>
      <c r="V83" s="426"/>
    </row>
    <row r="84" spans="1:22" x14ac:dyDescent="0.35">
      <c r="A84" s="5"/>
      <c r="B84" s="5"/>
      <c r="C84" s="5"/>
      <c r="D84" s="5"/>
      <c r="E84" s="5"/>
      <c r="F84" s="5"/>
      <c r="G84" s="5"/>
      <c r="H84" s="5"/>
      <c r="I84" s="5"/>
      <c r="J84" s="5"/>
      <c r="K84" s="425"/>
      <c r="L84" s="425"/>
      <c r="M84" s="425"/>
      <c r="N84" s="425"/>
      <c r="O84" s="426"/>
      <c r="P84" s="426"/>
      <c r="Q84" s="426"/>
      <c r="R84" s="426"/>
      <c r="S84" s="426"/>
      <c r="T84" s="426"/>
      <c r="U84" s="426"/>
      <c r="V84" s="426"/>
    </row>
  </sheetData>
  <sheetProtection algorithmName="SHA-512" hashValue="3XV53djVJlpfHGSX7COYXTmilX9Hp+cDe8vIly0DaRKFGaKXKwffTX2ePynnQMMAfQ0d8UipHjGb21fXOP9SvQ==" saltValue="NfTetyVYSGy39Aq2URYahA==" spinCount="100000" sheet="1" objects="1" scenarios="1"/>
  <mergeCells count="8">
    <mergeCell ref="B82:I82"/>
    <mergeCell ref="E29:F29"/>
    <mergeCell ref="G58:I58"/>
    <mergeCell ref="G2:I2"/>
    <mergeCell ref="E30:F30"/>
    <mergeCell ref="E31:F31"/>
    <mergeCell ref="E32:F32"/>
    <mergeCell ref="E51:F51"/>
  </mergeCells>
  <phoneticPr fontId="1" type="noConversion"/>
  <dataValidations xWindow="1281" yWindow="512" count="34">
    <dataValidation type="decimal" allowBlank="1" showInputMessage="1" showErrorMessage="1" promptTitle="SPECIALCOSTS" prompt="Estimate any anticipated non-design related special soft costs (i.e. permits, licenses, temporary/swing space, etc.) as a percentage of new construction cost" sqref="F23">
      <formula1>0</formula1>
      <formula2>1</formula2>
    </dataValidation>
    <dataValidation allowBlank="1" showInputMessage="1" showErrorMessage="1" promptTitle="SITE PREP / SUBSURFACE RESERVES" prompt="Enter, in dollars, estimated amounts for anticipated site preparation costs or reserves for addressing subsurface conditions" sqref="G12"/>
    <dataValidation allowBlank="1" showInputMessage="1" showErrorMessage="1" promptTitle="BASE UNIT COST- NEW CONSTRUCTION" prompt="Enter the estimated base unit construction cost per GSF of proposed new building area" sqref="H11"/>
    <dataValidation type="textLength" allowBlank="1" showInputMessage="1" showErrorMessage="1" promptTitle="PROJECT COST NARRATIVE" prompt="Enter text describing project costs and explaining any high cost elements that are noted within the template (maximum length 1,200 characters)" sqref="B82:I82">
      <formula1>0</formula1>
      <formula2>1200</formula2>
    </dataValidation>
    <dataValidation allowBlank="1" showInputMessage="1" showErrorMessage="1" promptTitle="LAND UNIT COST (Per Acre)" prompt="Enter estimated total land acquisition cost per acre" sqref="H75"/>
    <dataValidation allowBlank="1" showInputMessage="1" showErrorMessage="1" promptTitle="BUILDING UNIT COST (Per GSF)" prompt="Ente estimated total building acquisition cost per GSF" sqref="H76"/>
    <dataValidation type="decimal" allowBlank="1" showInputMessage="1" showErrorMessage="1" promptTitle="Fixtures Furniture &amp; Equipment" prompt="Estimate anticipated FF&amp;E costs as a percentage of total new construction cost" sqref="F21">
      <formula1>0</formula1>
      <formula2>1</formula2>
    </dataValidation>
    <dataValidation type="decimal" allowBlank="1" showInputMessage="1" showErrorMessage="1" promptTitle="CONTINGENCY" prompt="Enter project contingency as a percentage of total new construction cost" sqref="F25">
      <formula1>0</formula1>
      <formula2>1</formula2>
    </dataValidation>
    <dataValidation type="decimal" allowBlank="1" showInputMessage="1" showErrorMessage="1" promptTitle="BLDG. DATA/TECH INFRASTRUCTURE" prompt="Estimate the cost of Data and Technology Infrastructure (within the proposed building) as a percentage of the base new construction cost (AV/Tech Equipment is entered later as a soft cost component)" sqref="F13">
      <formula1>0</formula1>
      <formula2>1</formula2>
    </dataValidation>
    <dataValidation type="decimal" allowBlank="1" showInputMessage="1" showErrorMessage="1" promptTitle="Program Management &amp; Inspection" prompt="Estimate anticipated Program Management and related project inspection fees as a percentage of total new construction cost" sqref="F17">
      <formula1>0</formula1>
      <formula2>1</formula2>
    </dataValidation>
    <dataValidation type="decimal" allowBlank="1" showInputMessage="1" showErrorMessage="1" promptTitle="A&amp;E Fees" prompt="Estimate anticipated A&amp;E fees (including design, construction administration, special design consultants, etc.) as a percentage of total new construction cost" sqref="F18">
      <formula1>0</formula1>
      <formula2>1</formula2>
    </dataValidation>
    <dataValidation type="decimal" allowBlank="1" showInputMessage="1" showErrorMessage="1" promptTitle="Testing/Surveys" prompt="Estimate anticipated Testing and Survey costs as a percentage of total new construction cost" sqref="F19">
      <formula1>0</formula1>
      <formula2>1</formula2>
    </dataValidation>
    <dataValidation type="decimal" allowBlank="1" showInputMessage="1" showErrorMessage="1" promptTitle="AV/Technology Equipment" prompt="Estimate anticipated AV/Technology Equipment costs as a percentage of total new construction cost.  NOTE - building data and technology infrastructure are estimated above as part of total construction cost" sqref="F20">
      <formula1>0</formula1>
      <formula2>1</formula2>
    </dataValidation>
    <dataValidation type="decimal" allowBlank="1" showInputMessage="1" showErrorMessage="1" promptTitle="COMMISSIONING" prompt="Estimate anticipated building commissioning costs as a percentage of total new construction cost" sqref="F22">
      <formula1>0</formula1>
      <formula2>1</formula2>
    </dataValidation>
    <dataValidation allowBlank="1" showInputMessage="1" showErrorMessage="1" promptTitle="BASE UNIT COST- RENOVATION" prompt="Enter the estimated base unit construction cost per GSF of building area proposed for renovation in Building #1_x000a_" sqref="H30"/>
    <dataValidation allowBlank="1" showInputMessage="1" showErrorMessage="1" promptTitle="BASE UNIT COST- RENOVATION" prompt="Enter the estimated base unit construction cost per GSF of building area proposed for renovation in Building #2_x000a_" sqref="H31"/>
    <dataValidation allowBlank="1" showInputMessage="1" showErrorMessage="1" promptTitle="BASE UNIT COST- RENOVATION" prompt="Enter the estimated base unit construction cost per GSF of building area proposed for renovation in Building #3_x000a_" sqref="H32:H33"/>
    <dataValidation type="decimal" allowBlank="1" showInputMessage="1" showErrorMessage="1" promptTitle="BLDG. DATA/TECH INFRASTRUCTURE" prompt="Estimate the cost of Data and Technology Infrastructure (within the proposed building(s)) as a percentage of the base renovation construction cost of all buildings proposed for renovation (AV/Tech Equipment is entered later as a soft cost component)" sqref="F35">
      <formula1>0</formula1>
      <formula2>1</formula2>
    </dataValidation>
    <dataValidation allowBlank="1" showInputMessage="1" showErrorMessage="1" promptTitle="PROJECT PLANNING &amp; DEVELOPMENT" prompt="Enter dollar amounts for any anticipated advance project planning and development expenditures" sqref="G15 G37"/>
    <dataValidation type="decimal" allowBlank="1" showInputMessage="1" showErrorMessage="1" promptTitle="Program Management &amp; Inspection" prompt="Estimate anticipated Program Management and related project inspection fees as a percentage of total renovation construction _x000a_cost" sqref="F39">
      <formula1>0</formula1>
      <formula2>1</formula2>
    </dataValidation>
    <dataValidation type="decimal" allowBlank="1" showInputMessage="1" showErrorMessage="1" promptTitle="A&amp;E Fees" prompt="Estimate anticipated A&amp;E fees (including design, construction administration, special design consultants, etc.) as a percentage of total renovation construction cost" sqref="F40">
      <formula1>0</formula1>
      <formula2>1</formula2>
    </dataValidation>
    <dataValidation type="decimal" allowBlank="1" showInputMessage="1" showErrorMessage="1" promptTitle="Testing/Surveys" prompt="Estimate anticipated Testing and Survey costs as a percentage of total renovation construction cost" sqref="F41">
      <formula1>0</formula1>
      <formula2>1</formula2>
    </dataValidation>
    <dataValidation type="decimal" allowBlank="1" showInputMessage="1" showErrorMessage="1" promptTitle="AV/Technology Equipment" prompt="Estimate anticipated AV/Technology Equipment costs as a percentage of total renovation construction cost.  NOTE - building data and technology infrastructure are estimated above as part of total construction cost" sqref="F42">
      <formula1>0</formula1>
      <formula2>1</formula2>
    </dataValidation>
    <dataValidation type="decimal" allowBlank="1" showInputMessage="1" showErrorMessage="1" promptTitle="Fixtures Furniture &amp; Equipment" prompt="Estimate anticipated FF&amp;E costs as a percentage of total renovation construction cost" sqref="F43">
      <formula1>0</formula1>
      <formula2>1</formula2>
    </dataValidation>
    <dataValidation type="decimal" allowBlank="1" showInputMessage="1" showErrorMessage="1" promptTitle="CONTINGENCY" prompt="Enter project contingency as a percentage of total renvovation construction cost" sqref="F47">
      <formula1>0</formula1>
      <formula2>1</formula2>
    </dataValidation>
    <dataValidation type="decimal" allowBlank="1" showInputMessage="1" showErrorMessage="1" promptTitle="COMMISSIONING" prompt="Estimate anticipated building commissioning costs as a percentage of total renvovation construction cost" sqref="F44">
      <formula1>0</formula1>
      <formula2>1</formula2>
    </dataValidation>
    <dataValidation type="decimal" allowBlank="1" showInputMessage="1" showErrorMessage="1" promptTitle="SPECIALCOSTS" prompt="Estimate any anticipated non-design related special soft costs (i.e. permits, licenses) as a percentage of total renovation construction cost" sqref="F45">
      <formula1>0</formula1>
      <formula2>1</formula2>
    </dataValidation>
    <dataValidation allowBlank="1" showInputMessage="1" showErrorMessage="1" promptTitle="Demolition Unit Cost" prompt="Enter estimated total unit cost of Demolition per GSF (including physical demolition, removal and disposal of non-hazardous materials, and site restoration)." sqref="H54"/>
    <dataValidation allowBlank="1" showInputMessage="1" showErrorMessage="1" promptTitle="SURFACE PARKING UNIT COST" prompt="Enter estimated total cost per structured parking space (including related soft costs and contingencies) - provide summary info on cost allocation in narrative." sqref="H64"/>
    <dataValidation allowBlank="1" showInputMessage="1" showErrorMessage="1" promptTitle="MECHANICAL INFRASTRUCTURE COST" prompt="Enter the estimated total cost of proposed Mechanical Infrastucture project element (including all related soft costs and contingencies) - provide summary info on cost allocation in cost narrative." sqref="G66"/>
    <dataValidation allowBlank="1" showInputMessage="1" showErrorMessage="1" promptTitle="STRUCTURED PARKING UNIT COST" prompt="Enter estimated total cost per structured parking space (including related soft costs and contingencies) - provide summary info on cost allocation in narrative." sqref="H63"/>
    <dataValidation allowBlank="1" showInputMessage="1" showErrorMessage="1" promptTitle="UTILITY INFRASTRUCTURE COST" prompt="Enter the estimated total cost of the proposed Utility Infrastucture project element (including all related soft costs and contingencies) - provide summary info on cost allocation in cost narrative." sqref="G67"/>
    <dataValidation allowBlank="1" showInputMessage="1" showErrorMessage="1" promptTitle="&quot;OTHER&quot; INFRASTRUCTURE COST" prompt="Enter the estimated total cost of the proposed &quot;Other&quot; Infrastucture project element (including all related soft costs and contingencies) - provide summary info on cost allocation in cost narrative." sqref="G68"/>
    <dataValidation allowBlank="1" showInputMessage="1" showErrorMessage="1" promptTitle="Abatement Unit Cost" prompt="Enter estimated total unit cost of hazardous materials abatement per GSF (including removal and disposal of hazardous materials)." sqref="H53"/>
  </dataValidations>
  <pageMargins left="0.2" right="0.2" top="0.25" bottom="0.25" header="0.3" footer="0.3"/>
  <pageSetup paperSize="5" scale="90" fitToHeight="0" orientation="portrait" horizontalDpi="300" verticalDpi="300" r:id="rId1"/>
  <headerFooter alignWithMargins="0"/>
  <rowBreaks count="1" manualBreakCount="1">
    <brk id="55" max="8" man="1"/>
  </rowBreaks>
  <ignoredErrors>
    <ignoredError sqref="D31 I4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49"/>
  <sheetViews>
    <sheetView workbookViewId="0">
      <selection activeCell="F8" sqref="F8"/>
    </sheetView>
  </sheetViews>
  <sheetFormatPr defaultRowHeight="12.75" x14ac:dyDescent="0.35"/>
  <cols>
    <col min="1" max="1" width="2.59765625" customWidth="1"/>
    <col min="2" max="2" width="3.86328125" customWidth="1"/>
    <col min="3" max="3" width="18.59765625" customWidth="1"/>
    <col min="4" max="4" width="5.1328125" customWidth="1"/>
    <col min="5" max="5" width="13.265625" customWidth="1"/>
    <col min="6" max="6" width="16.59765625" customWidth="1"/>
    <col min="7" max="7" width="24.3984375" customWidth="1"/>
    <col min="8" max="8" width="11.59765625" customWidth="1"/>
    <col min="9" max="9" width="23.59765625" customWidth="1"/>
    <col min="10" max="10" width="9.86328125" customWidth="1"/>
    <col min="11" max="11" width="1.86328125" customWidth="1"/>
    <col min="12" max="12" width="9.1328125" hidden="1" customWidth="1"/>
    <col min="13" max="13" width="18.86328125" hidden="1" customWidth="1"/>
    <col min="14" max="14" width="15.59765625" hidden="1" customWidth="1"/>
    <col min="15" max="15" width="14.265625" hidden="1" customWidth="1"/>
    <col min="16" max="16" width="12.86328125" hidden="1" customWidth="1"/>
    <col min="17" max="17" width="12.59765625" customWidth="1"/>
    <col min="18" max="18" width="10.86328125" customWidth="1"/>
  </cols>
  <sheetData>
    <row r="1" spans="1:17" ht="45" customHeight="1" thickBot="1" x14ac:dyDescent="0.45">
      <c r="A1" s="50" t="s">
        <v>250</v>
      </c>
      <c r="B1" s="51"/>
      <c r="C1" s="51"/>
      <c r="D1" s="51"/>
      <c r="E1" s="52"/>
      <c r="F1" s="51"/>
      <c r="G1" s="53"/>
      <c r="H1" s="53"/>
      <c r="I1" s="331"/>
      <c r="J1" s="54" t="str">
        <f>'TAB 1 Project ID &amp; Exec Summary'!I1</f>
        <v>USG CAPITAL PLAN -  FY 21-24 PROJECT TEMPLATE</v>
      </c>
      <c r="K1" s="331"/>
      <c r="L1" s="422"/>
      <c r="M1" s="422"/>
      <c r="N1" s="422"/>
      <c r="O1" s="422"/>
      <c r="P1" s="422"/>
      <c r="Q1" s="245"/>
    </row>
    <row r="2" spans="1:17" ht="33.75" customHeight="1" thickBot="1" x14ac:dyDescent="0.4">
      <c r="A2" s="331"/>
      <c r="B2" s="331"/>
      <c r="C2" s="206" t="str">
        <f>IF('TAB 1 Project ID &amp; Exec Summary'!$D$5="","",'TAB 1 Project ID &amp; Exec Summary'!$D$5)</f>
        <v/>
      </c>
      <c r="D2" s="792" t="str">
        <f>'TAB 4 Project Funding'!$I$4</f>
        <v/>
      </c>
      <c r="E2" s="778"/>
      <c r="F2" s="206" t="str">
        <f>IF('TAB 1 Project ID &amp; Exec Summary'!$K$13="","",'TAB 1 Project ID &amp; Exec Summary'!$D$22)</f>
        <v/>
      </c>
      <c r="G2" s="772" t="str">
        <f>IF('TAB 1 Project ID &amp; Exec Summary'!$D$11="","",'TAB 1 Project ID &amp; Exec Summary'!$D$11)</f>
        <v/>
      </c>
      <c r="H2" s="777"/>
      <c r="I2" s="777"/>
      <c r="J2" s="778"/>
      <c r="K2" s="331"/>
      <c r="L2" s="441"/>
      <c r="M2" s="441"/>
      <c r="N2" s="441"/>
      <c r="O2" s="441"/>
      <c r="P2" s="441"/>
      <c r="Q2" s="245"/>
    </row>
    <row r="3" spans="1:17" ht="29.25" customHeight="1" thickBot="1" x14ac:dyDescent="0.65">
      <c r="A3" s="369"/>
      <c r="B3" s="51"/>
      <c r="C3" s="51"/>
      <c r="D3" s="51"/>
      <c r="E3" s="51"/>
      <c r="F3" s="52"/>
      <c r="G3" s="331"/>
      <c r="H3" s="51"/>
      <c r="I3" s="51"/>
      <c r="J3" s="51"/>
      <c r="K3" s="51"/>
      <c r="L3" s="441"/>
      <c r="M3" s="441"/>
      <c r="N3" s="441"/>
      <c r="O3" s="441"/>
      <c r="P3" s="441"/>
      <c r="Q3" s="245"/>
    </row>
    <row r="4" spans="1:17" ht="21" customHeight="1" thickBot="1" x14ac:dyDescent="0.65">
      <c r="A4" s="369"/>
      <c r="B4" s="47" t="s">
        <v>274</v>
      </c>
      <c r="C4" s="399"/>
      <c r="D4" s="16"/>
      <c r="E4" s="16"/>
      <c r="F4" s="396"/>
      <c r="G4" s="16"/>
      <c r="H4" s="48" t="s">
        <v>195</v>
      </c>
      <c r="I4" s="179" t="str">
        <f>IF(F15=0,"",IF(F8=0,M21,IF(F8&gt;5000000,M19,M20)))</f>
        <v/>
      </c>
      <c r="J4" s="15"/>
      <c r="K4" s="51"/>
    </row>
    <row r="5" spans="1:17" ht="15.6" customHeight="1" thickBot="1" x14ac:dyDescent="0.65">
      <c r="A5" s="369"/>
      <c r="B5" s="793"/>
      <c r="C5" s="794"/>
      <c r="D5" s="795"/>
      <c r="E5" s="460" t="s">
        <v>539</v>
      </c>
      <c r="F5" s="461" t="s">
        <v>540</v>
      </c>
      <c r="G5" s="516"/>
      <c r="H5" s="168"/>
      <c r="I5" s="521"/>
      <c r="J5" s="522"/>
      <c r="K5" s="51"/>
    </row>
    <row r="6" spans="1:17" ht="19.5" customHeight="1" thickBot="1" x14ac:dyDescent="0.65">
      <c r="A6" s="369"/>
      <c r="B6" s="408" t="s">
        <v>553</v>
      </c>
      <c r="C6" s="22"/>
      <c r="D6" s="22"/>
      <c r="E6" s="514">
        <f>'TAB 3 Project Cost'!G15+'TAB 3 Project Cost'!G37</f>
        <v>0</v>
      </c>
      <c r="F6" s="207">
        <f>'TAB 3 Project Cost'!I4</f>
        <v>0</v>
      </c>
      <c r="G6" s="517"/>
      <c r="H6" s="523"/>
      <c r="I6" s="523"/>
      <c r="J6" s="524"/>
      <c r="K6" s="51"/>
    </row>
    <row r="7" spans="1:17" ht="16.149999999999999" customHeight="1" thickBot="1" x14ac:dyDescent="0.65">
      <c r="A7" s="369"/>
      <c r="B7" s="511" t="s">
        <v>554</v>
      </c>
      <c r="C7" s="512"/>
      <c r="D7" s="509"/>
      <c r="E7" s="513"/>
      <c r="F7" s="513"/>
      <c r="G7" s="796" t="s">
        <v>317</v>
      </c>
      <c r="H7" s="797"/>
      <c r="I7" s="797"/>
      <c r="J7" s="798"/>
      <c r="K7" s="51"/>
    </row>
    <row r="8" spans="1:17" ht="19.5" customHeight="1" thickBot="1" x14ac:dyDescent="0.65">
      <c r="A8" s="369"/>
      <c r="B8" s="459" t="s">
        <v>187</v>
      </c>
      <c r="C8" s="462"/>
      <c r="D8" s="463"/>
      <c r="E8" s="515"/>
      <c r="F8" s="219"/>
      <c r="G8" s="783"/>
      <c r="H8" s="784"/>
      <c r="I8" s="784"/>
      <c r="J8" s="785"/>
      <c r="K8" s="51"/>
    </row>
    <row r="9" spans="1:17" ht="19.5" customHeight="1" thickBot="1" x14ac:dyDescent="0.65">
      <c r="A9" s="369"/>
      <c r="B9" s="459" t="s">
        <v>186</v>
      </c>
      <c r="C9" s="462"/>
      <c r="D9" s="463"/>
      <c r="E9" s="468"/>
      <c r="F9" s="219"/>
      <c r="G9" s="783"/>
      <c r="H9" s="784"/>
      <c r="I9" s="784"/>
      <c r="J9" s="785"/>
      <c r="K9" s="51"/>
      <c r="L9" s="439">
        <v>2019</v>
      </c>
      <c r="M9" s="439"/>
      <c r="N9" s="439"/>
      <c r="O9" s="439"/>
      <c r="P9" s="441"/>
      <c r="Q9" s="3"/>
    </row>
    <row r="10" spans="1:17" ht="19.5" customHeight="1" thickBot="1" x14ac:dyDescent="0.65">
      <c r="A10" s="369"/>
      <c r="B10" s="459" t="s">
        <v>521</v>
      </c>
      <c r="C10" s="462"/>
      <c r="D10" s="463"/>
      <c r="E10" s="468"/>
      <c r="F10" s="219"/>
      <c r="G10" s="783"/>
      <c r="H10" s="784"/>
      <c r="I10" s="784"/>
      <c r="J10" s="785"/>
      <c r="K10" s="51"/>
      <c r="L10" s="439">
        <v>2020</v>
      </c>
      <c r="M10" s="439"/>
      <c r="N10" s="439" t="s">
        <v>173</v>
      </c>
      <c r="O10" s="439"/>
      <c r="P10" s="439" t="s">
        <v>190</v>
      </c>
      <c r="Q10" s="3"/>
    </row>
    <row r="11" spans="1:17" ht="19.5" customHeight="1" thickBot="1" x14ac:dyDescent="0.65">
      <c r="A11" s="369"/>
      <c r="B11" s="459" t="s">
        <v>519</v>
      </c>
      <c r="C11" s="462"/>
      <c r="D11" s="463"/>
      <c r="E11" s="468"/>
      <c r="F11" s="219"/>
      <c r="G11" s="783"/>
      <c r="H11" s="784"/>
      <c r="I11" s="784"/>
      <c r="J11" s="785"/>
      <c r="K11" s="51"/>
      <c r="L11" s="439">
        <v>2021</v>
      </c>
      <c r="M11" s="439" t="s">
        <v>503</v>
      </c>
      <c r="N11" s="439" t="s">
        <v>175</v>
      </c>
      <c r="O11" s="439" t="s">
        <v>370</v>
      </c>
      <c r="P11" s="439" t="s">
        <v>503</v>
      </c>
      <c r="Q11" s="3"/>
    </row>
    <row r="12" spans="1:17" ht="19.5" customHeight="1" thickBot="1" x14ac:dyDescent="0.65">
      <c r="A12" s="369"/>
      <c r="B12" s="459" t="s">
        <v>188</v>
      </c>
      <c r="C12" s="462"/>
      <c r="D12" s="463"/>
      <c r="E12" s="468"/>
      <c r="F12" s="219"/>
      <c r="G12" s="783"/>
      <c r="H12" s="784"/>
      <c r="I12" s="784"/>
      <c r="J12" s="785"/>
      <c r="K12" s="51"/>
      <c r="L12" s="439">
        <v>2022</v>
      </c>
      <c r="M12" s="439" t="s">
        <v>504</v>
      </c>
      <c r="N12" s="439" t="s">
        <v>174</v>
      </c>
      <c r="O12" s="442">
        <f>-SUM(F9:F14)</f>
        <v>0</v>
      </c>
      <c r="P12" s="439" t="s">
        <v>504</v>
      </c>
      <c r="Q12" s="3"/>
    </row>
    <row r="13" spans="1:17" ht="19.5" customHeight="1" thickBot="1" x14ac:dyDescent="0.65">
      <c r="A13" s="369"/>
      <c r="B13" s="459" t="s">
        <v>522</v>
      </c>
      <c r="C13" s="462"/>
      <c r="D13" s="463"/>
      <c r="E13" s="468"/>
      <c r="F13" s="219"/>
      <c r="G13" s="783"/>
      <c r="H13" s="784"/>
      <c r="I13" s="784"/>
      <c r="J13" s="785"/>
      <c r="K13" s="51"/>
      <c r="L13" s="439">
        <v>2023</v>
      </c>
      <c r="M13" s="439" t="s">
        <v>564</v>
      </c>
      <c r="N13" s="439"/>
      <c r="O13" s="439"/>
      <c r="P13" s="439" t="s">
        <v>564</v>
      </c>
      <c r="Q13" s="3"/>
    </row>
    <row r="14" spans="1:17" ht="19.5" customHeight="1" thickBot="1" x14ac:dyDescent="0.65">
      <c r="A14" s="369"/>
      <c r="B14" s="459" t="s">
        <v>520</v>
      </c>
      <c r="C14" s="462"/>
      <c r="D14" s="463"/>
      <c r="E14" s="515"/>
      <c r="F14" s="219"/>
      <c r="G14" s="783"/>
      <c r="H14" s="784"/>
      <c r="I14" s="784"/>
      <c r="J14" s="785"/>
      <c r="K14" s="51"/>
      <c r="L14" s="439"/>
      <c r="M14" s="439"/>
      <c r="N14" s="439" t="s">
        <v>193</v>
      </c>
      <c r="O14" s="439" t="s">
        <v>194</v>
      </c>
      <c r="P14" s="441"/>
      <c r="Q14" s="246"/>
    </row>
    <row r="15" spans="1:17" ht="20.45" customHeight="1" thickBot="1" x14ac:dyDescent="0.65">
      <c r="A15" s="369"/>
      <c r="B15" s="510" t="s">
        <v>243</v>
      </c>
      <c r="C15" s="458"/>
      <c r="D15" s="458"/>
      <c r="E15" s="469">
        <f>SUM(E9:E13)</f>
        <v>0</v>
      </c>
      <c r="F15" s="207">
        <f>SUM(F8:F14)</f>
        <v>0</v>
      </c>
      <c r="G15" s="464" t="str">
        <f>IF(F15=F6,"",M18)</f>
        <v/>
      </c>
      <c r="H15" s="390"/>
      <c r="I15" s="400"/>
      <c r="J15" s="401"/>
      <c r="K15" s="51"/>
      <c r="L15" s="439"/>
      <c r="M15" s="439" t="s">
        <v>173</v>
      </c>
      <c r="N15" s="443">
        <f>'TAB 3 Project Cost'!G15+('TAB 3 Project Cost'!G17*0.4)+'TAB 3 Project Cost'!G18+'TAB 3 Project Cost'!G19+'TAB 3 Project Cost'!G37+('TAB 3 Project Cost'!G39*0.4)+'TAB 3 Project Cost'!G40+'TAB 3 Project Cost'!G41+('TAB 3 Project Cost'!G55*0.1)+('TAB 3 Project Cost'!G69*0.1)</f>
        <v>0</v>
      </c>
      <c r="O15" s="444">
        <f>ROUNDUP(N15,-5)</f>
        <v>0</v>
      </c>
      <c r="P15" s="441"/>
      <c r="Q15" s="3"/>
    </row>
    <row r="16" spans="1:17" ht="27.6" customHeight="1" thickBot="1" x14ac:dyDescent="0.65">
      <c r="A16" s="369"/>
      <c r="B16" s="799" t="str">
        <f>IF(E15=E6,"",M22)</f>
        <v/>
      </c>
      <c r="C16" s="800"/>
      <c r="D16" s="800"/>
      <c r="E16" s="800"/>
      <c r="F16" s="370"/>
      <c r="G16" s="371"/>
      <c r="H16" s="51"/>
      <c r="I16" s="372"/>
      <c r="J16" s="372"/>
      <c r="K16" s="51"/>
      <c r="L16" s="439"/>
      <c r="M16" s="439" t="s">
        <v>175</v>
      </c>
      <c r="N16" s="443"/>
      <c r="O16" s="444">
        <f>F6-O17-O15</f>
        <v>0</v>
      </c>
      <c r="P16" s="441"/>
      <c r="Q16" s="3"/>
    </row>
    <row r="17" spans="1:19" ht="19.149999999999999" customHeight="1" thickBot="1" x14ac:dyDescent="0.65">
      <c r="A17" s="369"/>
      <c r="B17" s="395" t="s">
        <v>545</v>
      </c>
      <c r="C17" s="16"/>
      <c r="D17" s="16"/>
      <c r="E17" s="16"/>
      <c r="F17" s="396"/>
      <c r="G17" s="16"/>
      <c r="H17" s="16"/>
      <c r="I17" s="16"/>
      <c r="J17" s="397"/>
      <c r="K17" s="51"/>
      <c r="L17" s="439"/>
      <c r="M17" s="439" t="s">
        <v>174</v>
      </c>
      <c r="N17" s="442">
        <f>'TAB 3 Project Cost'!G20+'TAB 3 Project Cost'!G21+'TAB 3 Project Cost'!G42+'TAB 3 Project Cost'!G43</f>
        <v>0</v>
      </c>
      <c r="O17" s="444">
        <f>ROUNDUP(N17,-5)</f>
        <v>0</v>
      </c>
      <c r="P17" s="441"/>
      <c r="Q17" s="3"/>
    </row>
    <row r="18" spans="1:19" ht="15.75" customHeight="1" x14ac:dyDescent="0.6">
      <c r="A18" s="369"/>
      <c r="B18" s="801" t="s">
        <v>491</v>
      </c>
      <c r="C18" s="802"/>
      <c r="D18" s="802"/>
      <c r="E18" s="802"/>
      <c r="F18" s="802"/>
      <c r="G18" s="802"/>
      <c r="H18" s="802"/>
      <c r="I18" s="802"/>
      <c r="J18" s="803"/>
      <c r="K18" s="51"/>
      <c r="L18" s="439"/>
      <c r="M18" s="518" t="s">
        <v>541</v>
      </c>
      <c r="N18" s="439"/>
      <c r="O18" s="439"/>
      <c r="P18" s="441"/>
      <c r="Q18" s="3"/>
    </row>
    <row r="19" spans="1:19" ht="15.75" customHeight="1" x14ac:dyDescent="0.6">
      <c r="A19" s="369"/>
      <c r="B19" s="812" t="s">
        <v>492</v>
      </c>
      <c r="C19" s="813"/>
      <c r="D19" s="813"/>
      <c r="E19" s="813"/>
      <c r="F19" s="813"/>
      <c r="G19" s="813"/>
      <c r="H19" s="813"/>
      <c r="I19" s="813"/>
      <c r="J19" s="814"/>
      <c r="K19" s="51"/>
      <c r="L19" s="439"/>
      <c r="M19" s="439" t="s">
        <v>176</v>
      </c>
      <c r="N19" s="439"/>
      <c r="O19" s="439"/>
      <c r="P19" s="441"/>
      <c r="Q19" s="3"/>
    </row>
    <row r="20" spans="1:19" ht="21" customHeight="1" x14ac:dyDescent="0.6">
      <c r="A20" s="369"/>
      <c r="B20" s="812" t="s">
        <v>493</v>
      </c>
      <c r="C20" s="813"/>
      <c r="D20" s="813"/>
      <c r="E20" s="813"/>
      <c r="F20" s="813"/>
      <c r="G20" s="813"/>
      <c r="H20" s="813"/>
      <c r="I20" s="813"/>
      <c r="J20" s="814"/>
      <c r="K20" s="51"/>
      <c r="L20" s="439"/>
      <c r="M20" s="439" t="s">
        <v>177</v>
      </c>
      <c r="N20" s="439"/>
      <c r="O20" s="439"/>
      <c r="P20" s="441"/>
      <c r="Q20" s="3"/>
    </row>
    <row r="21" spans="1:19" ht="21" customHeight="1" thickBot="1" x14ac:dyDescent="0.65">
      <c r="A21" s="369"/>
      <c r="B21" s="815" t="s">
        <v>494</v>
      </c>
      <c r="C21" s="816"/>
      <c r="D21" s="816"/>
      <c r="E21" s="816"/>
      <c r="F21" s="816"/>
      <c r="G21" s="816"/>
      <c r="H21" s="816"/>
      <c r="I21" s="816"/>
      <c r="J21" s="817"/>
      <c r="K21" s="51"/>
      <c r="L21" s="439"/>
      <c r="M21" s="439" t="s">
        <v>262</v>
      </c>
      <c r="N21" s="439"/>
      <c r="O21" s="439"/>
      <c r="P21" s="441"/>
      <c r="Q21" s="3"/>
    </row>
    <row r="22" spans="1:19" ht="30" customHeight="1" thickBot="1" x14ac:dyDescent="0.65">
      <c r="A22" s="369"/>
      <c r="B22" s="398" t="s">
        <v>176</v>
      </c>
      <c r="C22" s="16"/>
      <c r="D22" s="16"/>
      <c r="E22" s="16"/>
      <c r="F22" s="16"/>
      <c r="G22" s="474" t="s">
        <v>177</v>
      </c>
      <c r="H22" s="16"/>
      <c r="I22" s="474" t="s">
        <v>262</v>
      </c>
      <c r="J22" s="397"/>
      <c r="K22" s="51"/>
      <c r="L22" s="439"/>
      <c r="M22" s="518" t="s">
        <v>552</v>
      </c>
      <c r="N22" s="439"/>
      <c r="O22" s="439"/>
      <c r="P22" s="441"/>
      <c r="Q22" s="3"/>
    </row>
    <row r="23" spans="1:19" ht="29.45" customHeight="1" thickBot="1" x14ac:dyDescent="0.65">
      <c r="A23" s="369"/>
      <c r="B23" s="789" t="str">
        <f>IF(I4=M19,"Institution Large Cap Priority Number","")</f>
        <v/>
      </c>
      <c r="C23" s="790"/>
      <c r="D23" s="790"/>
      <c r="E23" s="791"/>
      <c r="F23" s="227"/>
      <c r="G23" s="475" t="str">
        <f>IF(I4=M20,"Institution Small Cap Priority #:","")</f>
        <v/>
      </c>
      <c r="H23" s="227"/>
      <c r="I23" s="475" t="str">
        <f>IF(I4=M21,"Institution Non-GO Bond Priority #:","")</f>
        <v/>
      </c>
      <c r="J23" s="228"/>
      <c r="K23" s="51"/>
      <c r="L23" s="439"/>
      <c r="M23" s="486" t="str">
        <f>IF(F23="","",F23)</f>
        <v/>
      </c>
      <c r="N23" s="486" t="str">
        <f>IF(H23="","",H23)</f>
        <v/>
      </c>
      <c r="O23" s="486" t="str">
        <f>IF(J23="","",J23)</f>
        <v/>
      </c>
      <c r="P23" s="441">
        <f>COUNT(M23:O23)</f>
        <v>0</v>
      </c>
      <c r="Q23" s="245"/>
    </row>
    <row r="24" spans="1:19" ht="32.450000000000003" customHeight="1" thickBot="1" x14ac:dyDescent="0.65">
      <c r="A24" s="369"/>
      <c r="B24" s="786" t="str">
        <f>IF(I4=M19,"Proposed Fiscal Year for Construction Funding (FY 2022 - FY 2024)","")</f>
        <v/>
      </c>
      <c r="C24" s="787"/>
      <c r="D24" s="787"/>
      <c r="E24" s="788"/>
      <c r="F24" s="466"/>
      <c r="G24" s="476" t="str">
        <f>IF(I4=M20,"Proposed FY for State Funding: (FY 2021-FY 2024)","")</f>
        <v/>
      </c>
      <c r="H24" s="466"/>
      <c r="I24" s="479" t="str">
        <f>IF(I4=M21,"Proposed Const. Year (FY 2020 - FY 2024):","")</f>
        <v/>
      </c>
      <c r="J24" s="225"/>
      <c r="K24" s="51"/>
      <c r="L24" s="441"/>
      <c r="M24" s="441"/>
      <c r="N24" s="441"/>
      <c r="O24" s="441"/>
      <c r="P24" s="441"/>
      <c r="Q24" s="245"/>
    </row>
    <row r="25" spans="1:19" ht="15" customHeight="1" thickBot="1" x14ac:dyDescent="0.65">
      <c r="A25" s="467"/>
      <c r="B25" s="445"/>
      <c r="C25" s="470" t="str">
        <f>IF(F36=0,"","Pre-Planning Expense (Prior to GO Bonds)  =")</f>
        <v/>
      </c>
      <c r="E25" s="454"/>
      <c r="F25" s="482" t="str">
        <f>IF(I4=M21,"",IF(I4=M20,"",IF(N36=0,"",N36)))</f>
        <v/>
      </c>
      <c r="G25" s="480"/>
      <c r="H25" s="508" t="str">
        <f>IF(I4=M21,"",IF(I4=M19,"",IF(N36=0,"",N36)))</f>
        <v/>
      </c>
      <c r="I25" s="471"/>
      <c r="J25" s="375"/>
      <c r="K25" s="51"/>
      <c r="L25" s="441"/>
      <c r="M25" s="441"/>
      <c r="N25" s="441"/>
      <c r="O25" s="441"/>
      <c r="P25" s="441"/>
      <c r="Q25" s="245"/>
    </row>
    <row r="26" spans="1:19" ht="29.45" customHeight="1" thickBot="1" x14ac:dyDescent="0.65">
      <c r="A26" s="369"/>
      <c r="B26" s="660" t="str">
        <f>IF(I4=M19,"Total Non-GO Project Funds -                                                           Large Cap","")</f>
        <v/>
      </c>
      <c r="C26" s="20"/>
      <c r="D26" s="20"/>
      <c r="E26" s="167"/>
      <c r="F26" s="208" t="str">
        <f>IF(I4=M19,SUM(F9:F14),"")</f>
        <v/>
      </c>
      <c r="G26" s="659" t="str">
        <f>IF(I4=M20,"Total Non-GO Project Funds -                Small Cap","")</f>
        <v/>
      </c>
      <c r="H26" s="207" t="str">
        <f>IF(I4=M20,SUM(F9:F14),"")</f>
        <v/>
      </c>
      <c r="I26" s="472"/>
      <c r="J26" s="374"/>
      <c r="K26" s="51"/>
      <c r="L26" s="441"/>
      <c r="M26" s="451">
        <f>IF(F26="",0,F26)</f>
        <v>0</v>
      </c>
      <c r="N26" s="451">
        <f>IF(H26="",0,H26)</f>
        <v>0</v>
      </c>
      <c r="O26" s="452">
        <f>M26+N26</f>
        <v>0</v>
      </c>
      <c r="P26" s="441"/>
      <c r="Q26" s="245"/>
    </row>
    <row r="27" spans="1:19" ht="21" customHeight="1" thickBot="1" x14ac:dyDescent="0.65">
      <c r="A27" s="369"/>
      <c r="B27" s="806" t="str">
        <f>IF(I4=M21,"", IF(I4="","", IF(F26=0,"","Availability of Non-GO funds by project phase")))</f>
        <v/>
      </c>
      <c r="C27" s="826"/>
      <c r="D27" s="779" t="str">
        <f>IF($D$2=$M$19,"Design","")</f>
        <v/>
      </c>
      <c r="E27" s="780"/>
      <c r="F27" s="450"/>
      <c r="G27" s="477" t="str">
        <f>IF($D$2=$M$20,M15,"")</f>
        <v/>
      </c>
      <c r="H27" s="453"/>
      <c r="I27" s="373"/>
      <c r="J27" s="374"/>
      <c r="K27" s="51"/>
      <c r="L27" s="441"/>
      <c r="M27" s="426"/>
      <c r="N27" s="426"/>
      <c r="O27" s="426"/>
      <c r="P27" s="426"/>
    </row>
    <row r="28" spans="1:19" ht="20.25" customHeight="1" thickBot="1" x14ac:dyDescent="0.65">
      <c r="A28" s="369"/>
      <c r="B28" s="827"/>
      <c r="C28" s="828"/>
      <c r="D28" s="779" t="str">
        <f>IF($D$2=$M$19,"Construction","")</f>
        <v/>
      </c>
      <c r="E28" s="780"/>
      <c r="F28" s="450"/>
      <c r="G28" s="477" t="str">
        <f>IF($D$2=$M$20,M16,"")</f>
        <v/>
      </c>
      <c r="H28" s="453"/>
      <c r="I28" s="373"/>
      <c r="J28" s="374"/>
      <c r="K28" s="51"/>
      <c r="L28" s="426"/>
      <c r="M28" s="426"/>
      <c r="N28" s="426"/>
      <c r="O28" s="426"/>
      <c r="P28" s="426"/>
    </row>
    <row r="29" spans="1:19" ht="21.6" customHeight="1" thickBot="1" x14ac:dyDescent="0.65">
      <c r="A29" s="369"/>
      <c r="B29" s="829"/>
      <c r="C29" s="830"/>
      <c r="D29" s="781" t="str">
        <f>IF($D$2=$M$19,"Equipment","")</f>
        <v/>
      </c>
      <c r="E29" s="782"/>
      <c r="F29" s="450"/>
      <c r="G29" s="477" t="str">
        <f>IF($D$2=$M$20,M17,"")</f>
        <v/>
      </c>
      <c r="H29" s="453"/>
      <c r="I29" s="373"/>
      <c r="J29" s="374"/>
      <c r="K29" s="51"/>
      <c r="L29" s="426"/>
      <c r="P29" s="426"/>
    </row>
    <row r="30" spans="1:19" ht="24" customHeight="1" thickBot="1" x14ac:dyDescent="0.65">
      <c r="A30" s="369"/>
      <c r="B30" s="804" t="str">
        <f>IF(F26&lt;&gt;F30,M30,"")</f>
        <v/>
      </c>
      <c r="C30" s="805"/>
      <c r="D30" s="800"/>
      <c r="E30" s="446" t="str">
        <f>IF(I4=M19,"Sum Avail. Non GO Funds","")</f>
        <v/>
      </c>
      <c r="F30" s="473" t="str">
        <f>IF(I4=M19,SUM(F27:F29),"")</f>
        <v/>
      </c>
      <c r="G30" s="478" t="str">
        <f>IF(I4=M20,"Sum Avail. Non GO Funds","")</f>
        <v/>
      </c>
      <c r="H30" s="207" t="str">
        <f>IF(I4=M20,SUM(H27:H29),"")</f>
        <v/>
      </c>
      <c r="I30" s="831" t="str">
        <f>IF(H26&lt;&gt;H30,M30,"")</f>
        <v/>
      </c>
      <c r="J30" s="832"/>
      <c r="K30" s="833"/>
      <c r="L30" s="426"/>
      <c r="M30" s="426" t="s">
        <v>544</v>
      </c>
      <c r="N30" s="426"/>
      <c r="O30" s="426"/>
      <c r="P30" s="426"/>
    </row>
    <row r="31" spans="1:19" ht="21.75" customHeight="1" thickBot="1" x14ac:dyDescent="0.65">
      <c r="A31" s="369"/>
      <c r="B31" s="376"/>
      <c r="C31" s="377"/>
      <c r="D31" s="378"/>
      <c r="E31" s="379"/>
      <c r="F31" s="380"/>
      <c r="G31" s="519"/>
      <c r="H31" s="455"/>
      <c r="I31" s="51"/>
      <c r="J31" s="331"/>
      <c r="K31" s="51"/>
      <c r="L31" s="426"/>
      <c r="P31" s="426"/>
    </row>
    <row r="32" spans="1:19" ht="21.75" customHeight="1" thickBot="1" x14ac:dyDescent="0.4">
      <c r="A32" s="51"/>
      <c r="B32" s="806" t="str">
        <f>IF(I4=M19,"Normative Large Cap 3 year GO Funding plan (for projects with no previous GO funding)","")</f>
        <v/>
      </c>
      <c r="C32" s="807"/>
      <c r="D32" s="168" t="str">
        <f>IF(I4=M19,"FY","")</f>
        <v/>
      </c>
      <c r="E32" s="169" t="str">
        <f>IF(E33="","",E33-1)</f>
        <v/>
      </c>
      <c r="F32" s="209" t="str">
        <f>IF('TAB 1 Project ID &amp; Exec Summary'!I18="Yes","", IF(I4=M19,O15-F27,""))</f>
        <v/>
      </c>
      <c r="G32" s="519"/>
      <c r="H32" s="455"/>
      <c r="I32" s="51"/>
      <c r="J32" s="331"/>
      <c r="K32" s="51"/>
      <c r="L32" s="426"/>
      <c r="P32" s="426"/>
      <c r="R32" s="6"/>
      <c r="S32" s="6"/>
    </row>
    <row r="33" spans="1:21" ht="21.75" customHeight="1" thickBot="1" x14ac:dyDescent="0.4">
      <c r="A33" s="51"/>
      <c r="B33" s="808"/>
      <c r="C33" s="809"/>
      <c r="D33" s="21" t="str">
        <f>IF(I4=M19,"FY","")</f>
        <v/>
      </c>
      <c r="E33" s="170" t="str">
        <f>IF(I4&lt;&gt;M19,"",IF(F24=M9,L9,IF(F24=M10,L10,IF(F24=M11,L11,IF(F24=M12,L12,IF(F24=M13,L13,""))))))</f>
        <v/>
      </c>
      <c r="F33" s="199" t="str">
        <f>IF('TAB 1 Project ID &amp; Exec Summary'!I18="Yes","",IF(I4=M19,O16-F28,""))</f>
        <v/>
      </c>
      <c r="G33" s="519"/>
      <c r="H33" s="455"/>
      <c r="I33" s="51"/>
      <c r="J33" s="331"/>
      <c r="K33" s="51"/>
      <c r="L33" s="426"/>
      <c r="P33" s="426"/>
      <c r="T33" s="6"/>
      <c r="U33" s="6"/>
    </row>
    <row r="34" spans="1:21" ht="23.25" customHeight="1" thickBot="1" x14ac:dyDescent="0.4">
      <c r="A34" s="51"/>
      <c r="B34" s="810"/>
      <c r="C34" s="811"/>
      <c r="D34" s="49" t="str">
        <f>IF(I4=M19,"FY","")</f>
        <v/>
      </c>
      <c r="E34" s="171" t="str">
        <f>IF(E33="","",E33+1)</f>
        <v/>
      </c>
      <c r="F34" s="199" t="str">
        <f>IF('TAB 1 Project ID &amp; Exec Summary'!I18="Yes","",IF(I4=M19,O17-F29,""))</f>
        <v/>
      </c>
      <c r="G34" s="519"/>
      <c r="H34" s="455"/>
      <c r="I34" s="51"/>
      <c r="J34" s="331"/>
      <c r="K34" s="51"/>
      <c r="L34" s="426"/>
      <c r="P34" s="426"/>
    </row>
    <row r="35" spans="1:21" ht="23.25" customHeight="1" thickBot="1" x14ac:dyDescent="0.4">
      <c r="A35" s="51"/>
      <c r="B35" s="407"/>
      <c r="C35" s="407"/>
      <c r="D35" s="21"/>
      <c r="E35" s="456"/>
      <c r="F35" s="359"/>
      <c r="G35" s="519"/>
      <c r="H35" s="455"/>
      <c r="I35" s="457"/>
      <c r="J35" s="520"/>
      <c r="K35" s="51"/>
      <c r="L35" s="426"/>
    </row>
    <row r="36" spans="1:21" ht="12.6" customHeight="1" thickBot="1" x14ac:dyDescent="0.4">
      <c r="A36" s="51"/>
      <c r="B36" s="818" t="str">
        <f>IF(I4=M21,"PCBS Values not valid (Non-GO Bond project)","OPB PCBS Total Project Cost Entry Calculation (System Office Use)")</f>
        <v>OPB PCBS Total Project Cost Entry Calculation (System Office Use)</v>
      </c>
      <c r="C36" s="819"/>
      <c r="D36" s="505" t="str">
        <f>IF($F$8&gt;0,"Planning/Prog.","")</f>
        <v/>
      </c>
      <c r="E36" s="506"/>
      <c r="F36" s="507">
        <f t="shared" ref="F36:F42" si="0">O36</f>
        <v>0</v>
      </c>
      <c r="G36" s="520"/>
      <c r="H36" s="455"/>
      <c r="I36" s="457"/>
      <c r="J36" s="520"/>
      <c r="K36" s="51"/>
      <c r="L36" s="426"/>
      <c r="M36" s="426" t="s">
        <v>527</v>
      </c>
      <c r="N36" s="448">
        <f>'TAB 3 Project Cost'!G15+'TAB 3 Project Cost'!G37</f>
        <v>0</v>
      </c>
      <c r="O36" s="444">
        <f>ROUNDUP(N36,-3)</f>
        <v>0</v>
      </c>
      <c r="P36" s="426"/>
    </row>
    <row r="37" spans="1:21" ht="12.6" customHeight="1" thickTop="1" x14ac:dyDescent="0.35">
      <c r="A37" s="51"/>
      <c r="B37" s="820"/>
      <c r="C37" s="821"/>
      <c r="D37" s="499" t="str">
        <f>IF($F$8&gt;0,"Prop. Acquisition","")</f>
        <v/>
      </c>
      <c r="E37" s="500"/>
      <c r="F37" s="501">
        <f t="shared" si="0"/>
        <v>0</v>
      </c>
      <c r="G37" s="520"/>
      <c r="H37" s="455"/>
      <c r="I37" s="457"/>
      <c r="J37" s="520"/>
      <c r="K37" s="51"/>
      <c r="L37" s="426"/>
      <c r="M37" s="426" t="s">
        <v>528</v>
      </c>
      <c r="N37" s="448">
        <f>'TAB 3 Project Cost'!G77</f>
        <v>0</v>
      </c>
      <c r="O37" s="444">
        <f>ROUNDUP(N37,-3)</f>
        <v>0</v>
      </c>
      <c r="P37" s="444"/>
    </row>
    <row r="38" spans="1:21" ht="12.6" customHeight="1" x14ac:dyDescent="0.35">
      <c r="A38" s="51"/>
      <c r="B38" s="820"/>
      <c r="C38" s="821"/>
      <c r="D38" s="496" t="str">
        <f>IF($F$8&gt;0,"Design","")</f>
        <v/>
      </c>
      <c r="E38" s="497"/>
      <c r="F38" s="498">
        <f t="shared" si="0"/>
        <v>0</v>
      </c>
      <c r="G38" s="520"/>
      <c r="H38" s="455"/>
      <c r="I38" s="457"/>
      <c r="J38" s="520"/>
      <c r="K38" s="51"/>
      <c r="L38" s="426"/>
      <c r="M38" s="426" t="s">
        <v>173</v>
      </c>
      <c r="N38" s="449">
        <f>('TAB 3 Project Cost'!G17*0.4)+'TAB 3 Project Cost'!G18+'TAB 3 Project Cost'!G19+('TAB 3 Project Cost'!G39*0.4)+'TAB 3 Project Cost'!G40+'TAB 3 Project Cost'!G41+('TAB 3 Project Cost'!G55*0.1)+('TAB 3 Project Cost'!G69*0.1)</f>
        <v>0</v>
      </c>
      <c r="O38" s="444">
        <f>ROUNDUP(N38,-3)</f>
        <v>0</v>
      </c>
      <c r="P38" s="444"/>
    </row>
    <row r="39" spans="1:21" ht="12.6" customHeight="1" x14ac:dyDescent="0.35">
      <c r="A39" s="51"/>
      <c r="B39" s="820"/>
      <c r="C39" s="821"/>
      <c r="D39" s="488" t="str">
        <f>IF($F$8&gt;0,"Construction","")</f>
        <v/>
      </c>
      <c r="E39" s="489"/>
      <c r="F39" s="487">
        <f t="shared" si="0"/>
        <v>0</v>
      </c>
      <c r="G39" s="520"/>
      <c r="H39" s="51"/>
      <c r="I39" s="51"/>
      <c r="J39" s="51"/>
      <c r="K39" s="51"/>
      <c r="L39" s="426"/>
      <c r="M39" s="426" t="s">
        <v>191</v>
      </c>
      <c r="N39" s="448">
        <f>F6-N37-N38-N40</f>
        <v>0</v>
      </c>
      <c r="O39" s="447">
        <f>F6-O40-O38-O37</f>
        <v>0</v>
      </c>
      <c r="P39" s="447"/>
    </row>
    <row r="40" spans="1:21" ht="12.6" customHeight="1" thickBot="1" x14ac:dyDescent="0.4">
      <c r="A40" s="51"/>
      <c r="B40" s="820"/>
      <c r="C40" s="821"/>
      <c r="D40" s="493" t="str">
        <f>IF($F$8&gt;0,"Loose Equipment","")</f>
        <v/>
      </c>
      <c r="E40" s="494"/>
      <c r="F40" s="495">
        <f t="shared" si="0"/>
        <v>0</v>
      </c>
      <c r="G40" s="520"/>
      <c r="H40" s="51"/>
      <c r="I40" s="51"/>
      <c r="J40" s="51"/>
      <c r="K40" s="51"/>
      <c r="L40" s="426"/>
      <c r="M40" s="426" t="s">
        <v>192</v>
      </c>
      <c r="N40" s="448">
        <f>'TAB 3 Project Cost'!G20+'TAB 3 Project Cost'!G21+'TAB 3 Project Cost'!G42+'TAB 3 Project Cost'!G43</f>
        <v>0</v>
      </c>
      <c r="O40" s="444">
        <f>ROUNDUP(N40,-3)</f>
        <v>0</v>
      </c>
      <c r="P40" s="444"/>
    </row>
    <row r="41" spans="1:21" ht="12.6" customHeight="1" thickTop="1" thickBot="1" x14ac:dyDescent="0.4">
      <c r="A41" s="51"/>
      <c r="B41" s="822"/>
      <c r="C41" s="823"/>
      <c r="D41" s="502" t="s">
        <v>548</v>
      </c>
      <c r="E41" s="503"/>
      <c r="F41" s="504">
        <f t="shared" si="0"/>
        <v>0</v>
      </c>
      <c r="G41" s="520"/>
      <c r="H41" s="51"/>
      <c r="I41" s="51"/>
      <c r="J41" s="51"/>
      <c r="K41" s="51"/>
      <c r="L41" s="426"/>
      <c r="M41" s="426"/>
      <c r="N41" s="448"/>
      <c r="O41" s="444">
        <f>SUM(O37:O40)</f>
        <v>0</v>
      </c>
      <c r="P41" s="444"/>
    </row>
    <row r="42" spans="1:21" ht="12.6" customHeight="1" thickBot="1" x14ac:dyDescent="0.4">
      <c r="A42" s="51"/>
      <c r="B42" s="824"/>
      <c r="C42" s="825"/>
      <c r="D42" s="490" t="s">
        <v>549</v>
      </c>
      <c r="E42" s="491"/>
      <c r="F42" s="492">
        <f t="shared" si="0"/>
        <v>0</v>
      </c>
      <c r="G42" s="520"/>
      <c r="H42" s="51"/>
      <c r="I42" s="51"/>
      <c r="J42" s="51"/>
      <c r="K42" s="51"/>
      <c r="L42" s="426"/>
      <c r="M42" s="426"/>
      <c r="N42" s="448"/>
      <c r="O42" s="444">
        <f>SUM(O36:O40)</f>
        <v>0</v>
      </c>
    </row>
    <row r="43" spans="1:21" ht="21" customHeight="1" thickBot="1" x14ac:dyDescent="0.4">
      <c r="A43" s="331"/>
      <c r="B43" s="331"/>
      <c r="C43" s="331"/>
      <c r="D43" s="331"/>
      <c r="E43" s="331"/>
      <c r="F43" s="331"/>
      <c r="G43" s="331"/>
      <c r="H43" s="331"/>
      <c r="I43" s="331"/>
      <c r="J43" s="331"/>
      <c r="K43" s="331"/>
      <c r="L43" s="426"/>
      <c r="M43" s="426"/>
      <c r="N43" s="426"/>
      <c r="O43" s="426"/>
      <c r="P43" s="426"/>
    </row>
    <row r="44" spans="1:21" ht="21.75" customHeight="1" x14ac:dyDescent="0.35">
      <c r="A44" s="51"/>
      <c r="B44" s="381" t="s">
        <v>275</v>
      </c>
      <c r="C44" s="382"/>
      <c r="D44" s="383"/>
      <c r="E44" s="384"/>
      <c r="F44" s="385"/>
      <c r="G44" s="386"/>
      <c r="H44" s="386"/>
      <c r="I44" s="383"/>
      <c r="J44" s="387"/>
      <c r="K44" s="51"/>
      <c r="L44" s="426"/>
      <c r="M44" s="426"/>
      <c r="N44" s="426"/>
      <c r="O44" s="426"/>
      <c r="P44" s="426"/>
    </row>
    <row r="45" spans="1:21" ht="16.149999999999999" customHeight="1" thickBot="1" x14ac:dyDescent="0.4">
      <c r="A45" s="51"/>
      <c r="B45" s="388"/>
      <c r="C45" s="389" t="s">
        <v>269</v>
      </c>
      <c r="D45" s="390"/>
      <c r="E45" s="391"/>
      <c r="F45" s="392"/>
      <c r="G45" s="393"/>
      <c r="H45" s="393"/>
      <c r="I45" s="390"/>
      <c r="J45" s="394"/>
      <c r="K45" s="51"/>
      <c r="L45" s="426"/>
      <c r="M45" s="426"/>
      <c r="N45" s="426"/>
      <c r="O45" s="426"/>
      <c r="P45" s="426"/>
    </row>
    <row r="46" spans="1:21" ht="152.44999999999999" customHeight="1" thickBot="1" x14ac:dyDescent="0.4">
      <c r="A46" s="51"/>
      <c r="B46" s="722"/>
      <c r="C46" s="723"/>
      <c r="D46" s="723"/>
      <c r="E46" s="723"/>
      <c r="F46" s="723"/>
      <c r="G46" s="723"/>
      <c r="H46" s="723"/>
      <c r="I46" s="723"/>
      <c r="J46" s="724"/>
      <c r="K46" s="331"/>
      <c r="L46" s="426"/>
      <c r="M46" s="426"/>
      <c r="N46" s="426"/>
      <c r="O46" s="426"/>
      <c r="P46" s="426"/>
    </row>
    <row r="47" spans="1:21" x14ac:dyDescent="0.35">
      <c r="A47" s="331"/>
      <c r="B47" s="331"/>
      <c r="C47" s="331"/>
      <c r="D47" s="331"/>
      <c r="E47" s="331"/>
      <c r="F47" s="331"/>
      <c r="G47" s="331"/>
      <c r="H47" s="331"/>
      <c r="I47" s="331"/>
      <c r="J47" s="331"/>
      <c r="K47" s="331"/>
      <c r="L47" s="426"/>
      <c r="M47" s="426"/>
      <c r="N47" s="426"/>
      <c r="O47" s="426"/>
      <c r="P47" s="426"/>
    </row>
    <row r="48" spans="1:21" x14ac:dyDescent="0.35">
      <c r="L48" s="426"/>
      <c r="M48" s="426"/>
      <c r="N48" s="426"/>
      <c r="O48" s="426"/>
      <c r="P48" s="426"/>
    </row>
    <row r="49" spans="12:12" x14ac:dyDescent="0.35">
      <c r="L49" s="426"/>
    </row>
  </sheetData>
  <sheetProtection algorithmName="SHA-512" hashValue="gdEcsD7jOyUgMTYQeagF1t8BbT7zLB358EHV0mrzmn74wSoNcDJVJIPh4a1FTIDKH5g8Kx/L7qsou8NEpkU2rQ==" saltValue="YLuluxRUx2Upmqj0giqRHA==" spinCount="100000" sheet="1" objects="1" scenarios="1"/>
  <mergeCells count="27">
    <mergeCell ref="B46:J46"/>
    <mergeCell ref="B18:J18"/>
    <mergeCell ref="B30:D30"/>
    <mergeCell ref="B32:C34"/>
    <mergeCell ref="B19:J19"/>
    <mergeCell ref="B21:J21"/>
    <mergeCell ref="B20:J20"/>
    <mergeCell ref="D28:E28"/>
    <mergeCell ref="B36:C42"/>
    <mergeCell ref="B27:C29"/>
    <mergeCell ref="I30:K30"/>
    <mergeCell ref="G2:J2"/>
    <mergeCell ref="D27:E27"/>
    <mergeCell ref="D29:E29"/>
    <mergeCell ref="G8:J8"/>
    <mergeCell ref="G9:J9"/>
    <mergeCell ref="G10:J10"/>
    <mergeCell ref="G11:J11"/>
    <mergeCell ref="G13:J13"/>
    <mergeCell ref="B24:E24"/>
    <mergeCell ref="B23:E23"/>
    <mergeCell ref="D2:E2"/>
    <mergeCell ref="B5:D5"/>
    <mergeCell ref="G7:J7"/>
    <mergeCell ref="G12:J12"/>
    <mergeCell ref="B16:E16"/>
    <mergeCell ref="G14:J14"/>
  </mergeCells>
  <dataValidations xWindow="1387" yWindow="933" count="5">
    <dataValidation type="textLength" allowBlank="1" showInputMessage="1" showErrorMessage="1" promptTitle="PROJECT FUNDING NARRATIVE" prompt="Enter text describing any unusual and important project funding aspects not conveyed above. (maximum length 750 characters)" sqref="B46:J46">
      <formula1>0</formula1>
      <formula2>750</formula2>
    </dataValidation>
    <dataValidation type="whole" operator="notEqual" allowBlank="1" showInputMessage="1" showErrorMessage="1" sqref="F23 H23 J23">
      <formula1>0</formula1>
    </dataValidation>
    <dataValidation type="list" allowBlank="1" showInputMessage="1" showErrorMessage="1" sqref="J28:J29">
      <formula1>$M$9:$M$13</formula1>
    </dataValidation>
    <dataValidation type="list" allowBlank="1" showInputMessage="1" showErrorMessage="1" sqref="J24 H24">
      <formula1>$P$9:$P$13</formula1>
    </dataValidation>
    <dataValidation type="list" allowBlank="1" showInputMessage="1" showErrorMessage="1" sqref="F24">
      <formula1>$M$10:$M$13</formula1>
    </dataValidation>
  </dataValidations>
  <pageMargins left="0.2" right="0.2" top="0.25" bottom="0.25" header="0.3" footer="0.3"/>
  <pageSetup paperSize="5" scale="81"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3"/>
  <sheetViews>
    <sheetView workbookViewId="0">
      <selection activeCell="B6" sqref="B6:I6"/>
    </sheetView>
  </sheetViews>
  <sheetFormatPr defaultColWidth="9.1328125" defaultRowHeight="12.75" x14ac:dyDescent="0.35"/>
  <cols>
    <col min="1" max="1" width="2.1328125" style="5" customWidth="1"/>
    <col min="2" max="2" width="29" style="5" customWidth="1"/>
    <col min="3" max="3" width="12.3984375" style="5" customWidth="1"/>
    <col min="4" max="4" width="13.1328125" style="5" customWidth="1"/>
    <col min="5" max="5" width="6.1328125" style="5" customWidth="1"/>
    <col min="6" max="6" width="9.59765625" style="5" customWidth="1"/>
    <col min="7" max="7" width="21.73046875" style="5" customWidth="1"/>
    <col min="8" max="8" width="36.3984375" style="5" customWidth="1"/>
    <col min="9" max="9" width="9.73046875" style="5" customWidth="1"/>
    <col min="10" max="16384" width="9.1328125" style="5"/>
  </cols>
  <sheetData>
    <row r="1" spans="1:10" ht="34.5" customHeight="1" thickBot="1" x14ac:dyDescent="0.45">
      <c r="A1" s="50" t="s">
        <v>251</v>
      </c>
      <c r="B1" s="51"/>
      <c r="C1" s="2"/>
      <c r="D1" s="51"/>
      <c r="E1" s="52"/>
      <c r="F1" s="51"/>
      <c r="G1" s="53"/>
      <c r="H1" s="53"/>
      <c r="I1" s="54" t="str">
        <f>'TAB 1 Project ID &amp; Exec Summary'!I1</f>
        <v>USG CAPITAL PLAN -  FY 21-24 PROJECT TEMPLATE</v>
      </c>
    </row>
    <row r="2" spans="1:10" ht="32.25" customHeight="1" thickBot="1" x14ac:dyDescent="0.4">
      <c r="A2" s="23"/>
      <c r="B2" s="23"/>
      <c r="C2" s="206" t="str">
        <f>IF('TAB 1 Project ID &amp; Exec Summary'!$D$5="","",'TAB 1 Project ID &amp; Exec Summary'!$D$5)</f>
        <v/>
      </c>
      <c r="D2" s="210" t="str">
        <f>'TAB 4 Project Funding'!$I$4</f>
        <v/>
      </c>
      <c r="E2" s="206" t="str">
        <f>IF('TAB 1 Project ID &amp; Exec Summary'!$K$13="","",'TAB 1 Project ID &amp; Exec Summary'!$D$22)</f>
        <v/>
      </c>
      <c r="F2" s="834" t="str">
        <f>IF('TAB 1 Project ID &amp; Exec Summary'!$D$11="","",'TAB 1 Project ID &amp; Exec Summary'!$D$11)</f>
        <v/>
      </c>
      <c r="G2" s="835"/>
      <c r="H2" s="835"/>
      <c r="I2" s="836"/>
    </row>
    <row r="3" spans="1:10" ht="21.75" customHeight="1" x14ac:dyDescent="0.35">
      <c r="A3" s="23"/>
      <c r="B3" s="28"/>
      <c r="C3" s="28"/>
      <c r="D3" s="28"/>
      <c r="E3" s="28"/>
      <c r="F3" s="28"/>
      <c r="G3" s="29"/>
      <c r="H3" s="30"/>
      <c r="I3" s="28"/>
    </row>
    <row r="4" spans="1:10" ht="17.25" customHeight="1" x14ac:dyDescent="0.35">
      <c r="A4" s="59"/>
      <c r="B4" s="36" t="s">
        <v>276</v>
      </c>
      <c r="C4" s="59"/>
      <c r="D4" s="59"/>
      <c r="E4" s="60"/>
      <c r="F4" s="61"/>
      <c r="G4" s="61"/>
      <c r="H4" s="61"/>
      <c r="I4" s="61"/>
      <c r="J4" s="18"/>
    </row>
    <row r="5" spans="1:10" ht="26.25" customHeight="1" thickBot="1" x14ac:dyDescent="0.4">
      <c r="A5" s="59"/>
      <c r="B5" s="232" t="s">
        <v>438</v>
      </c>
      <c r="C5" s="62"/>
      <c r="D5" s="62"/>
      <c r="E5" s="63"/>
      <c r="F5" s="63"/>
      <c r="G5" s="61"/>
      <c r="H5" s="61"/>
      <c r="I5" s="61"/>
      <c r="J5" s="18"/>
    </row>
    <row r="6" spans="1:10" ht="180" customHeight="1" thickBot="1" x14ac:dyDescent="0.4">
      <c r="A6" s="14"/>
      <c r="B6" s="764"/>
      <c r="C6" s="765"/>
      <c r="D6" s="765"/>
      <c r="E6" s="765"/>
      <c r="F6" s="765"/>
      <c r="G6" s="765"/>
      <c r="H6" s="765"/>
      <c r="I6" s="766"/>
      <c r="J6" s="19"/>
    </row>
    <row r="7" spans="1:10" ht="30.75" customHeight="1" x14ac:dyDescent="0.35">
      <c r="A7" s="23"/>
      <c r="B7" s="28"/>
      <c r="C7" s="28"/>
      <c r="D7" s="28"/>
      <c r="E7" s="28"/>
      <c r="F7" s="28"/>
      <c r="G7" s="29"/>
      <c r="H7" s="30"/>
      <c r="I7" s="28"/>
    </row>
    <row r="8" spans="1:10" ht="17.25" customHeight="1" x14ac:dyDescent="0.35">
      <c r="A8" s="23"/>
      <c r="B8" s="36" t="s">
        <v>277</v>
      </c>
      <c r="C8" s="28"/>
      <c r="D8" s="27"/>
      <c r="E8" s="28"/>
      <c r="F8" s="28"/>
      <c r="G8" s="29"/>
      <c r="H8" s="30"/>
      <c r="I8" s="28"/>
    </row>
    <row r="9" spans="1:10" ht="8.25" customHeight="1" x14ac:dyDescent="0.35">
      <c r="A9" s="23"/>
      <c r="B9" s="36"/>
      <c r="C9" s="28"/>
      <c r="D9" s="27"/>
      <c r="E9" s="28"/>
      <c r="F9" s="28"/>
      <c r="G9" s="29"/>
      <c r="H9" s="30"/>
      <c r="I9" s="28"/>
    </row>
    <row r="10" spans="1:10" ht="14.25" customHeight="1" x14ac:dyDescent="0.35">
      <c r="A10" s="23"/>
      <c r="B10" s="232" t="s">
        <v>433</v>
      </c>
      <c r="C10" s="28"/>
      <c r="D10" s="27"/>
      <c r="E10" s="28"/>
      <c r="F10" s="28"/>
      <c r="G10" s="29"/>
      <c r="H10" s="30"/>
      <c r="I10" s="28"/>
    </row>
    <row r="11" spans="1:10" ht="14.25" customHeight="1" x14ac:dyDescent="0.35">
      <c r="A11" s="23"/>
      <c r="B11" s="233" t="s">
        <v>434</v>
      </c>
      <c r="C11" s="28"/>
      <c r="D11" s="27"/>
      <c r="E11" s="28"/>
      <c r="F11" s="28"/>
      <c r="G11" s="29"/>
      <c r="H11" s="30"/>
      <c r="I11" s="28"/>
    </row>
    <row r="12" spans="1:10" ht="19.5" customHeight="1" thickBot="1" x14ac:dyDescent="0.4">
      <c r="A12" s="23"/>
      <c r="B12" s="837" t="s">
        <v>432</v>
      </c>
      <c r="C12" s="838"/>
      <c r="D12" s="838"/>
      <c r="E12" s="838"/>
      <c r="F12" s="838"/>
      <c r="G12" s="838"/>
      <c r="H12" s="838"/>
      <c r="I12" s="838"/>
    </row>
    <row r="13" spans="1:10" ht="222" customHeight="1" thickBot="1" x14ac:dyDescent="0.4">
      <c r="B13" s="764"/>
      <c r="C13" s="765"/>
      <c r="D13" s="765"/>
      <c r="E13" s="765"/>
      <c r="F13" s="765"/>
      <c r="G13" s="765"/>
      <c r="H13" s="765"/>
      <c r="I13" s="766"/>
    </row>
    <row r="14" spans="1:10" ht="32.25" customHeight="1" x14ac:dyDescent="0.35">
      <c r="A14" s="23"/>
      <c r="B14" s="24"/>
      <c r="C14" s="23"/>
      <c r="D14" s="23"/>
      <c r="E14" s="23"/>
      <c r="F14" s="23"/>
      <c r="G14" s="23"/>
      <c r="H14" s="23"/>
      <c r="I14" s="23"/>
    </row>
    <row r="15" spans="1:10" ht="20.25" customHeight="1" x14ac:dyDescent="0.35">
      <c r="A15" s="23"/>
      <c r="B15" s="36" t="s">
        <v>278</v>
      </c>
      <c r="C15" s="28"/>
      <c r="D15" s="17"/>
      <c r="E15" s="28"/>
      <c r="F15" s="28"/>
      <c r="G15" s="29"/>
      <c r="H15" s="26"/>
      <c r="I15" s="23"/>
    </row>
    <row r="16" spans="1:10" ht="20.25" customHeight="1" x14ac:dyDescent="0.35">
      <c r="A16" s="23"/>
      <c r="B16" s="232" t="s">
        <v>435</v>
      </c>
      <c r="C16" s="28"/>
      <c r="D16" s="27"/>
      <c r="E16" s="28"/>
      <c r="F16" s="28"/>
      <c r="G16" s="29"/>
      <c r="H16" s="30"/>
      <c r="I16" s="28"/>
    </row>
    <row r="17" spans="1:9" ht="18.75" customHeight="1" thickBot="1" x14ac:dyDescent="0.4">
      <c r="A17" s="23"/>
      <c r="B17" s="236" t="s">
        <v>436</v>
      </c>
      <c r="C17" s="28"/>
      <c r="D17" s="27"/>
      <c r="E17" s="28"/>
      <c r="F17" s="28"/>
      <c r="G17" s="29"/>
      <c r="H17" s="30"/>
      <c r="I17" s="28"/>
    </row>
    <row r="18" spans="1:9" ht="222" customHeight="1" thickBot="1" x14ac:dyDescent="0.4">
      <c r="B18" s="764"/>
      <c r="C18" s="765"/>
      <c r="D18" s="765"/>
      <c r="E18" s="765"/>
      <c r="F18" s="765"/>
      <c r="G18" s="765"/>
      <c r="H18" s="765"/>
      <c r="I18" s="766"/>
    </row>
    <row r="19" spans="1:9" ht="30.75" customHeight="1" x14ac:dyDescent="0.35">
      <c r="A19" s="23"/>
      <c r="B19" s="23"/>
      <c r="C19" s="23"/>
      <c r="D19" s="23"/>
      <c r="E19" s="23"/>
      <c r="F19" s="23"/>
      <c r="G19" s="23"/>
      <c r="H19" s="23"/>
      <c r="I19" s="23"/>
    </row>
    <row r="20" spans="1:9" ht="17.649999999999999" x14ac:dyDescent="0.35">
      <c r="A20" s="23"/>
      <c r="B20" s="36" t="s">
        <v>279</v>
      </c>
      <c r="C20" s="28"/>
      <c r="E20" s="23"/>
      <c r="F20" s="23"/>
      <c r="G20" s="25"/>
      <c r="H20" s="26"/>
      <c r="I20" s="23"/>
    </row>
    <row r="21" spans="1:9" ht="18.75" customHeight="1" x14ac:dyDescent="0.35">
      <c r="A21" s="23"/>
      <c r="B21" s="235" t="s">
        <v>437</v>
      </c>
      <c r="C21" s="28"/>
      <c r="D21" s="27"/>
      <c r="E21" s="28"/>
      <c r="F21" s="28"/>
      <c r="G21" s="29"/>
      <c r="H21" s="30"/>
      <c r="I21" s="28"/>
    </row>
    <row r="22" spans="1:9" ht="24.75" customHeight="1" thickBot="1" x14ac:dyDescent="0.4">
      <c r="A22" s="23"/>
      <c r="B22" s="234" t="s">
        <v>439</v>
      </c>
      <c r="C22" s="28"/>
      <c r="D22" s="27"/>
      <c r="E22" s="28"/>
      <c r="F22" s="28"/>
      <c r="G22" s="29"/>
      <c r="H22" s="30"/>
      <c r="I22" s="28"/>
    </row>
    <row r="23" spans="1:9" ht="221.25" customHeight="1" thickBot="1" x14ac:dyDescent="0.4">
      <c r="B23" s="764"/>
      <c r="C23" s="765"/>
      <c r="D23" s="765"/>
      <c r="E23" s="765"/>
      <c r="F23" s="765"/>
      <c r="G23" s="765"/>
      <c r="H23" s="765"/>
      <c r="I23" s="766"/>
    </row>
  </sheetData>
  <sheetProtection algorithmName="SHA-512" hashValue="JlColEtySFh3BJPGW7fCgy838V+do63JOND6bvyXSNmWljCNra2xh+xYeFrVoOexsWRd4+ch4XbiQ7vfvOUnGA==" saltValue="v+5N7DCDk7eQn0oNkwwA7Q==" spinCount="100000" sheet="1" objects="1" scenarios="1"/>
  <mergeCells count="6">
    <mergeCell ref="F2:I2"/>
    <mergeCell ref="B13:I13"/>
    <mergeCell ref="B18:I18"/>
    <mergeCell ref="B23:I23"/>
    <mergeCell ref="B6:I6"/>
    <mergeCell ref="B12:I12"/>
  </mergeCells>
  <dataValidations xWindow="1013" yWindow="333" count="5">
    <dataValidation type="textLength" operator="lessThanOrEqual" allowBlank="1" showInputMessage="1" showErrorMessage="1" promptTitle="PROJECT CHARACTERISTICS" prompt="Provide narrative describing project physical characteristics (max. length 2000 characters)" sqref="B13:I13">
      <formula1>2000</formula1>
    </dataValidation>
    <dataValidation type="textLength" operator="lessThanOrEqual" allowBlank="1" showInputMessage="1" showErrorMessage="1" promptTitle="PROJECT OUTCOMES AND OBJECTIVES" prompt="Provide narrative describing anticipated project outcomes and objectives (max. length 2000 characters)" sqref="B18:I18">
      <formula1>2000</formula1>
    </dataValidation>
    <dataValidation type="textLength" operator="lessThanOrEqual" allowBlank="1" showInputMessage="1" showErrorMessage="1" promptTitle="PROJECT JUSTIFICATION" prompt="Provide narrative describing anticipated project outcomes and objectives (max. length 2000 characters)" sqref="B23:I23">
      <formula1>2000</formula1>
    </dataValidation>
    <dataValidation type="textLength" operator="lessThanOrEqual" allowBlank="1" showInputMessage="1" showErrorMessage="1" promptTitle="EXECUTIVE SUMMARY NARRATIVE" prompt="Enter Executive Summary narrative (max. length 1,500 characters)" sqref="B6:I6">
      <formula1>1500</formula1>
    </dataValidation>
    <dataValidation type="textLength" operator="lessThanOrEqual" allowBlank="1" showInputMessage="1" showErrorMessage="1" sqref="J6">
      <formula1>1500</formula1>
    </dataValidation>
  </dataValidations>
  <pageMargins left="0.2" right="0.2" top="0.25" bottom="0.25" header="0.3" footer="0.3"/>
  <pageSetup paperSize="5" scale="75" fitToHeight="0"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35"/>
  <cols>
    <col min="1" max="1" width="9" customWidth="1"/>
  </cols>
  <sheetData>
    <row r="1" spans="1:2" x14ac:dyDescent="0.35">
      <c r="A1" s="247" t="s">
        <v>329</v>
      </c>
      <c r="B1" s="247">
        <v>250</v>
      </c>
    </row>
    <row r="2" spans="1:2" x14ac:dyDescent="0.35">
      <c r="A2" s="247" t="s">
        <v>207</v>
      </c>
      <c r="B2" s="247">
        <v>225</v>
      </c>
    </row>
    <row r="3" spans="1:2" x14ac:dyDescent="0.35">
      <c r="A3" s="247" t="s">
        <v>142</v>
      </c>
      <c r="B3" s="247">
        <v>1000</v>
      </c>
    </row>
    <row r="4" spans="1:2" x14ac:dyDescent="0.35">
      <c r="A4" s="247" t="s">
        <v>141</v>
      </c>
      <c r="B4" s="247">
        <v>150</v>
      </c>
    </row>
    <row r="5" spans="1:2" x14ac:dyDescent="0.35">
      <c r="A5" s="247" t="s">
        <v>326</v>
      </c>
      <c r="B5" s="247">
        <v>280</v>
      </c>
    </row>
    <row r="6" spans="1:2" x14ac:dyDescent="0.35">
      <c r="A6" s="247" t="s">
        <v>327</v>
      </c>
      <c r="B6" s="247">
        <v>310</v>
      </c>
    </row>
    <row r="7" spans="1:2" x14ac:dyDescent="0.35">
      <c r="A7" s="247" t="s">
        <v>10</v>
      </c>
      <c r="B7" s="247">
        <v>250</v>
      </c>
    </row>
    <row r="8" spans="1:2" x14ac:dyDescent="0.35">
      <c r="A8" s="247" t="s">
        <v>331</v>
      </c>
      <c r="B8" s="247">
        <v>220</v>
      </c>
    </row>
    <row r="9" spans="1:2" x14ac:dyDescent="0.35">
      <c r="A9" s="247" t="s">
        <v>4</v>
      </c>
      <c r="B9" s="247">
        <v>200</v>
      </c>
    </row>
    <row r="10" spans="1:2" x14ac:dyDescent="0.35">
      <c r="A10" s="247" t="s">
        <v>208</v>
      </c>
      <c r="B10" s="247">
        <v>150</v>
      </c>
    </row>
    <row r="11" spans="1:2" x14ac:dyDescent="0.35">
      <c r="A11" s="247" t="s">
        <v>328</v>
      </c>
      <c r="B11" s="247">
        <v>600</v>
      </c>
    </row>
    <row r="12" spans="1:2" x14ac:dyDescent="0.35">
      <c r="A12" s="247" t="s">
        <v>206</v>
      </c>
      <c r="B12" s="247">
        <v>250</v>
      </c>
    </row>
    <row r="13" spans="1:2" x14ac:dyDescent="0.35">
      <c r="A13" s="247" t="s">
        <v>330</v>
      </c>
      <c r="B13" s="247">
        <v>250</v>
      </c>
    </row>
    <row r="14" spans="1:2" x14ac:dyDescent="0.35">
      <c r="A14" s="247" t="s">
        <v>209</v>
      </c>
      <c r="B14" s="247">
        <v>80</v>
      </c>
    </row>
  </sheetData>
  <sheetProtection password="CE2B" sheet="1" objects="1" scenarios="1"/>
  <sortState ref="A1:B14">
    <sortCondition ref="A1"/>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Template Reference</vt:lpstr>
      <vt:lpstr>TAB 1 Project ID &amp; Exec Summary</vt:lpstr>
      <vt:lpstr>TAB 2 Project Specifications</vt:lpstr>
      <vt:lpstr>TAB 3 Project Cost</vt:lpstr>
      <vt:lpstr>TAB 4 Project Funding</vt:lpstr>
      <vt:lpstr>TAB 5 Project Narrative</vt:lpstr>
      <vt:lpstr>vl</vt:lpstr>
      <vt:lpstr>Open Tab</vt:lpstr>
      <vt:lpstr>ABAC</vt:lpstr>
      <vt:lpstr>ALSU</vt:lpstr>
      <vt:lpstr>AMSC</vt:lpstr>
      <vt:lpstr>AU</vt:lpstr>
      <vt:lpstr>CCG</vt:lpstr>
      <vt:lpstr>CLSU</vt:lpstr>
      <vt:lpstr>CSU</vt:lpstr>
      <vt:lpstr>DSC</vt:lpstr>
      <vt:lpstr>EGSC</vt:lpstr>
      <vt:lpstr>FVSU</vt:lpstr>
      <vt:lpstr>GCSU</vt:lpstr>
      <vt:lpstr>GGC</vt:lpstr>
      <vt:lpstr>GHC</vt:lpstr>
      <vt:lpstr>GIT</vt:lpstr>
      <vt:lpstr>GSC</vt:lpstr>
      <vt:lpstr>GSOU</vt:lpstr>
      <vt:lpstr>GSU</vt:lpstr>
      <vt:lpstr>GSW</vt:lpstr>
      <vt:lpstr>KSU</vt:lpstr>
      <vt:lpstr>MGA</vt:lpstr>
      <vt:lpstr>'TAB 1 Project ID &amp; Exec Summary'!Print_Area</vt:lpstr>
      <vt:lpstr>'TAB 2 Project Specifications'!Print_Area</vt:lpstr>
      <vt:lpstr>'TAB 3 Project Cost'!Print_Area</vt:lpstr>
      <vt:lpstr>'TAB 4 Project Funding'!Print_Area</vt:lpstr>
      <vt:lpstr>'TAB 5 Project Narrative'!Print_Area</vt:lpstr>
      <vt:lpstr>'Template Reference'!Print_Area</vt:lpstr>
      <vt:lpstr>SGSC</vt:lpstr>
      <vt:lpstr>SSU</vt:lpstr>
      <vt:lpstr>UGA</vt:lpstr>
      <vt:lpstr>UNG</vt:lpstr>
      <vt:lpstr>UWG</vt:lpstr>
      <vt:lpstr>VSU</vt:lpstr>
    </vt:vector>
  </TitlesOfParts>
  <Company>University System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Travis</dc:creator>
  <cp:lastModifiedBy>Alan S. Travis</cp:lastModifiedBy>
  <cp:lastPrinted>2018-06-06T20:47:16Z</cp:lastPrinted>
  <dcterms:created xsi:type="dcterms:W3CDTF">2007-05-06T23:51:43Z</dcterms:created>
  <dcterms:modified xsi:type="dcterms:W3CDTF">2019-06-03T10:26:01Z</dcterms:modified>
</cp:coreProperties>
</file>